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nette\Documents\Mum's Stuff\School\School Website Information\Sept 2022 Update\"/>
    </mc:Choice>
  </mc:AlternateContent>
  <bookViews>
    <workbookView xWindow="0" yWindow="0" windowWidth="28800" windowHeight="12315" firstSheet="1" activeTab="1"/>
  </bookViews>
  <sheets>
    <sheet name="Main changes in 19-20 direction" sheetId="6" r:id="rId1"/>
    <sheet name="Pages 1-17" sheetId="1" r:id="rId2"/>
    <sheet name="Pages 18-20" sheetId="2" r:id="rId3"/>
    <sheet name="Pages 21-26" sheetId="3" r:id="rId4"/>
    <sheet name="Pages 27-32" sheetId="4" r:id="rId5"/>
    <sheet name="Pages 33-38" sheetId="5" r:id="rId6"/>
  </sheets>
  <definedNames>
    <definedName name="_xlnm.Print_Area" localSheetId="2">'Pages 18-20'!$A$1:$L$145</definedName>
    <definedName name="_xlnm.Print_Area" localSheetId="3">'Pages 21-26'!$A$1:$L$200</definedName>
    <definedName name="_xlnm.Print_Area" localSheetId="4">'Pages 27-32'!$A$1:$L$273</definedName>
    <definedName name="_xlnm.Print_Area" localSheetId="5">'Pages 33-38'!$A$1:$L$255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2" l="1"/>
  <c r="H66" i="4"/>
  <c r="D15" i="2" l="1"/>
  <c r="J15" i="2" s="1"/>
  <c r="F15" i="2"/>
  <c r="J160" i="4"/>
  <c r="J152" i="4"/>
  <c r="J133" i="4"/>
  <c r="L137" i="4"/>
  <c r="L136" i="4"/>
  <c r="J83" i="4" s="1"/>
  <c r="H137" i="4"/>
  <c r="H138" i="4" s="1"/>
  <c r="J138" i="4"/>
  <c r="H132" i="4"/>
  <c r="H133" i="4"/>
  <c r="L132" i="4"/>
  <c r="J259" i="4" s="1"/>
  <c r="H65" i="4"/>
  <c r="H67" i="4" s="1"/>
  <c r="D65" i="4"/>
  <c r="F75" i="2"/>
  <c r="H66" i="2"/>
  <c r="K123" i="5"/>
  <c r="T223" i="5"/>
  <c r="R223" i="5"/>
  <c r="S221" i="5"/>
  <c r="R220" i="5"/>
  <c r="S218" i="5"/>
  <c r="S223" i="5"/>
  <c r="Q217" i="5"/>
  <c r="Q223" i="5" s="1"/>
  <c r="S216" i="5"/>
  <c r="Q215" i="5"/>
  <c r="Q214" i="5"/>
  <c r="Q213" i="5"/>
  <c r="O223" i="5"/>
  <c r="H229" i="5"/>
  <c r="H213" i="5"/>
  <c r="H216" i="5"/>
  <c r="H212" i="5"/>
  <c r="H171" i="5"/>
  <c r="H169" i="5"/>
  <c r="H170" i="5"/>
  <c r="H174" i="5"/>
  <c r="L177" i="5"/>
  <c r="L180" i="5"/>
  <c r="L248" i="5" s="1"/>
  <c r="L128" i="5"/>
  <c r="F66" i="4"/>
  <c r="J66" i="4"/>
  <c r="J104" i="4"/>
  <c r="J40" i="4"/>
  <c r="Q92" i="4"/>
  <c r="F13" i="4"/>
  <c r="J13" i="4" s="1"/>
  <c r="H39" i="4"/>
  <c r="H173" i="5" s="1"/>
  <c r="H27" i="4"/>
  <c r="D12" i="2"/>
  <c r="L154" i="4"/>
  <c r="J58" i="2" s="1"/>
  <c r="J60" i="2" s="1"/>
  <c r="L63" i="2" s="1"/>
  <c r="L65" i="2" s="1"/>
  <c r="L67" i="2" s="1"/>
  <c r="J141" i="4"/>
  <c r="H141" i="4"/>
  <c r="J15" i="4"/>
  <c r="L13" i="4"/>
  <c r="L110" i="2"/>
  <c r="J74" i="2"/>
  <c r="L76" i="2" s="1"/>
  <c r="L78" i="2" s="1"/>
  <c r="L21" i="2"/>
  <c r="L16" i="2"/>
  <c r="L23" i="2"/>
  <c r="L256" i="4" s="1"/>
  <c r="L262" i="4" s="1"/>
  <c r="A620" i="1"/>
  <c r="J27" i="2"/>
  <c r="L135" i="4"/>
  <c r="L138" i="4" s="1"/>
  <c r="L130" i="4"/>
  <c r="L270" i="4"/>
  <c r="J59" i="2" s="1"/>
  <c r="L245" i="5"/>
  <c r="L101" i="5"/>
  <c r="K101" i="5"/>
  <c r="L249" i="4"/>
  <c r="L248" i="4"/>
  <c r="L250" i="4" s="1"/>
  <c r="L247" i="4"/>
  <c r="L246" i="4"/>
  <c r="J250" i="4"/>
  <c r="H250" i="4"/>
  <c r="F250" i="4"/>
  <c r="L42" i="4"/>
  <c r="H42" i="4"/>
  <c r="F14" i="2" s="1"/>
  <c r="F42" i="4"/>
  <c r="D14" i="2" s="1"/>
  <c r="J14" i="2" s="1"/>
  <c r="J39" i="4"/>
  <c r="L221" i="4"/>
  <c r="H32" i="2" s="1"/>
  <c r="L217" i="4"/>
  <c r="D202" i="4"/>
  <c r="D203" i="4" s="1"/>
  <c r="L216" i="4"/>
  <c r="L218" i="4" s="1"/>
  <c r="F32" i="2" s="1"/>
  <c r="L213" i="4"/>
  <c r="D198" i="4" s="1"/>
  <c r="L198" i="4" s="1"/>
  <c r="H77" i="2" s="1"/>
  <c r="D32" i="2"/>
  <c r="L141" i="4"/>
  <c r="L55" i="2"/>
  <c r="J57" i="4"/>
  <c r="L55" i="4" s="1"/>
  <c r="J207" i="4"/>
  <c r="J208" i="4"/>
  <c r="J203" i="4"/>
  <c r="L114" i="4"/>
  <c r="J114" i="4"/>
  <c r="F75" i="4"/>
  <c r="H75" i="4"/>
  <c r="D75" i="4"/>
  <c r="J74" i="4"/>
  <c r="J75" i="4" s="1"/>
  <c r="J73" i="4"/>
  <c r="H240" i="4"/>
  <c r="L240" i="4"/>
  <c r="J108" i="2"/>
  <c r="L202" i="4"/>
  <c r="D21" i="2"/>
  <c r="H16" i="2"/>
  <c r="J270" i="4"/>
  <c r="F59" i="2"/>
  <c r="L131" i="4"/>
  <c r="J264" i="4"/>
  <c r="J105" i="2" s="1"/>
  <c r="D67" i="4"/>
  <c r="J55" i="4"/>
  <c r="H175" i="5" s="1"/>
  <c r="J44" i="4"/>
  <c r="J41" i="4"/>
  <c r="J42" i="4"/>
  <c r="J26" i="4"/>
  <c r="H165" i="5"/>
  <c r="J28" i="4"/>
  <c r="H167" i="5"/>
  <c r="J29" i="4"/>
  <c r="H168" i="5"/>
  <c r="J30" i="4"/>
  <c r="H166" i="5"/>
  <c r="F31" i="4"/>
  <c r="D13" i="2"/>
  <c r="D16" i="2" s="1"/>
  <c r="D23" i="2" s="1"/>
  <c r="D29" i="2" s="1"/>
  <c r="D34" i="2" s="1"/>
  <c r="F238" i="4" s="1"/>
  <c r="F241" i="4" s="1"/>
  <c r="H31" i="4"/>
  <c r="F13" i="2" s="1"/>
  <c r="F67" i="4"/>
  <c r="J65" i="4"/>
  <c r="J67" i="4" s="1"/>
  <c r="J27" i="4"/>
  <c r="H164" i="5"/>
  <c r="I177" i="5" s="1"/>
  <c r="I180" i="5" s="1"/>
  <c r="I248" i="5" s="1"/>
  <c r="L232" i="5"/>
  <c r="L235" i="5" s="1"/>
  <c r="I232" i="5"/>
  <c r="I235" i="5"/>
  <c r="E218" i="4"/>
  <c r="F218" i="4"/>
  <c r="F222" i="4"/>
  <c r="F223" i="4" s="1"/>
  <c r="G218" i="4"/>
  <c r="H218" i="4"/>
  <c r="H222" i="4" s="1"/>
  <c r="I218" i="4"/>
  <c r="J218" i="4"/>
  <c r="J222" i="4"/>
  <c r="J223" i="4" s="1"/>
  <c r="K218" i="4"/>
  <c r="D218" i="4"/>
  <c r="D222" i="4"/>
  <c r="D223" i="4" s="1"/>
  <c r="L32" i="2" s="1"/>
  <c r="L34" i="2" s="1"/>
  <c r="J161" i="4"/>
  <c r="J261" i="4" s="1"/>
  <c r="F61" i="2"/>
  <c r="H239" i="4" s="1"/>
  <c r="L239" i="4" s="1"/>
  <c r="L161" i="4"/>
  <c r="J61" i="2" s="1"/>
  <c r="J154" i="4"/>
  <c r="F58" i="2" s="1"/>
  <c r="F60" i="2" s="1"/>
  <c r="L238" i="4" s="1"/>
  <c r="J105" i="4"/>
  <c r="L105" i="4"/>
  <c r="L67" i="4"/>
  <c r="L31" i="4"/>
  <c r="J33" i="4"/>
  <c r="L29" i="2"/>
  <c r="I245" i="5"/>
  <c r="K128" i="5"/>
  <c r="L139" i="5"/>
  <c r="K139" i="5"/>
  <c r="F198" i="4"/>
  <c r="H33" i="4"/>
  <c r="J258" i="4"/>
  <c r="L222" i="4" l="1"/>
  <c r="L223" i="4" s="1"/>
  <c r="H223" i="4"/>
  <c r="H20" i="2"/>
  <c r="H21" i="2" s="1"/>
  <c r="H23" i="2" s="1"/>
  <c r="H29" i="2" s="1"/>
  <c r="H34" i="2" s="1"/>
  <c r="H206" i="4"/>
  <c r="J32" i="2"/>
  <c r="H201" i="4"/>
  <c r="H140" i="4"/>
  <c r="J31" i="4"/>
  <c r="D206" i="4"/>
  <c r="D207" i="4" s="1"/>
  <c r="D208" i="4" s="1"/>
  <c r="J13" i="2"/>
  <c r="F12" i="2"/>
  <c r="F16" i="2" s="1"/>
  <c r="F201" i="4"/>
  <c r="F203" i="4" s="1"/>
  <c r="F207" i="4" s="1"/>
  <c r="F208" i="4" s="1"/>
  <c r="J260" i="4"/>
  <c r="L201" i="4"/>
  <c r="H203" i="4"/>
  <c r="H63" i="2"/>
  <c r="L133" i="4"/>
  <c r="J140" i="4"/>
  <c r="L140" i="4" s="1"/>
  <c r="H55" i="2" s="1"/>
  <c r="J237" i="4" s="1"/>
  <c r="J238" i="4" s="1"/>
  <c r="H238" i="4" s="1"/>
  <c r="F20" i="2" l="1"/>
  <c r="H207" i="4"/>
  <c r="L206" i="4"/>
  <c r="F72" i="2" s="1"/>
  <c r="J12" i="2"/>
  <c r="J16" i="2" s="1"/>
  <c r="L207" i="4"/>
  <c r="L208" i="4" s="1"/>
  <c r="H208" i="4"/>
  <c r="F71" i="2"/>
  <c r="F74" i="2" s="1"/>
  <c r="H76" i="2" s="1"/>
  <c r="H78" i="2" s="1"/>
  <c r="L203" i="4"/>
  <c r="H65" i="2"/>
  <c r="H67" i="2" s="1"/>
  <c r="J20" i="2" l="1"/>
  <c r="F21" i="2"/>
  <c r="H241" i="4"/>
  <c r="L237" i="4"/>
  <c r="L241" i="4" s="1"/>
  <c r="F23" i="2" l="1"/>
  <c r="F29" i="2" s="1"/>
  <c r="F34" i="2" s="1"/>
  <c r="J21" i="2"/>
  <c r="J23" i="2" s="1"/>
  <c r="J241" i="4"/>
  <c r="J256" i="4" l="1"/>
  <c r="J262" i="4" s="1"/>
  <c r="J103" i="2" s="1"/>
  <c r="J110" i="2" s="1"/>
  <c r="J29" i="2"/>
  <c r="J34" i="2" s="1"/>
</calcChain>
</file>

<file path=xl/sharedStrings.xml><?xml version="1.0" encoding="utf-8"?>
<sst xmlns="http://schemas.openxmlformats.org/spreadsheetml/2006/main" count="1196" uniqueCount="752">
  <si>
    <t>Peaslake Free School Limited</t>
  </si>
  <si>
    <t>31st August 2020</t>
  </si>
  <si>
    <t>Main changes as noted in the 19-20 Academies Accounts Directions</t>
  </si>
  <si>
    <t>Pg</t>
  </si>
  <si>
    <t>Change</t>
  </si>
  <si>
    <t>Trustee's report</t>
  </si>
  <si>
    <t>Public benefit: The benefit provided by an academy trust may be equated to its achievements in a particular year. The report should include a brief reference to the catchment area for the academy trust and the basis on which the pupils are admitted, i.e. explaining who the direct beneficiaries are and how they access the benefits provided by the academy trust</t>
  </si>
  <si>
    <t>14 &amp;
15</t>
  </si>
  <si>
    <t>Strategic report - financial review: a review of the financial performance; and The SORP requires disclosure of the circumstances giving rise to a deficit on any
fund and details of the steps being taken to eliminate the deficit.</t>
  </si>
  <si>
    <t>Strategic report - financial review: compares the amount of reserves held at the balance sheet with the academy trust’s reserves policy and explains any steps being taken to bring the level of reserves held into line with the level set out in the policy</t>
  </si>
  <si>
    <t>Governance statement</t>
  </si>
  <si>
    <t>Governance - A further object of this section is to describe what the academy trust has done to review the effectiveness of the board, and an indication of when the next self evaluation or external review of governance is planned. The description should include the outcomes, actions and impact of the review. For the avoidance of doubt:
• such a review must be carried out by academy trusts preparing audited
accounts for the first time
• as a matter of best practice academy trusts should be carrying out this review
annually in subsequent years
If the academy trust has not carried out a review it should indicate when it intends to do so. Any particular challenges that have arisen during the year in the work of the board of trustees and any sub-committees can also be included.</t>
  </si>
  <si>
    <t xml:space="preserve">Value for money - examples illustrating how the academy trust has demonstrated value for money during the year.  Up to three brief examples should be sufficient, covering:
• the areas where the academy trust’s activities have contributed to achieving value for money
• the areas of future focus
</t>
  </si>
  <si>
    <t>Scope of responsibility - Where trustees have reviewed and taken account of the guidance in the governance Handbook and competency framework for governance, encouraging them to explicitly state this in the governance statement</t>
  </si>
  <si>
    <t>Statement of T'ee responsibilities</t>
  </si>
  <si>
    <t>It must also explain the financial reporting framework that has been applied, comprising FRS 102, Charities SORP 2019 and this Academies Accounts Direction.</t>
  </si>
  <si>
    <t>Audit v FRS Ethical Standard</t>
  </si>
  <si>
    <t>Govern st't - Introducing a requirement for academy trusts to explain how their audit arrangements are affected by the newly revised FRC Ethical Standard, where applicable [3.2.11 and Annex A - Coketown Governance Statement] - i.e. how their internal auditor differs from external</t>
  </si>
  <si>
    <t>Company registration number 07925067</t>
  </si>
  <si>
    <t>England &amp; Wales</t>
  </si>
  <si>
    <t>PEASLAKE FREE SCHOOL LIMITED</t>
  </si>
  <si>
    <t>(A company limited by guarantee)</t>
  </si>
  <si>
    <t>───────────────────────────────────────────────────────────────────────────────────────────────────</t>
  </si>
  <si>
    <t>ANNUAL REPORT AND FINANCIAL STATEMENTS</t>
  </si>
  <si>
    <t>FOR THE YEAR ENDED 31 AUGUST 2020</t>
  </si>
  <si>
    <t>CONTENTS</t>
  </si>
  <si>
    <t>PAGE (S)</t>
  </si>
  <si>
    <t>Reference and administrative details</t>
  </si>
  <si>
    <t>Governors' report</t>
  </si>
  <si>
    <t>2 - 7</t>
  </si>
  <si>
    <t>8 - 10</t>
  </si>
  <si>
    <t>Statement on regularity, propriety and compliance</t>
  </si>
  <si>
    <t>Statement of Governors' responsibility</t>
  </si>
  <si>
    <t>Independent auditor's report on the financial statements</t>
  </si>
  <si>
    <t>13 - 15</t>
  </si>
  <si>
    <t>Independent reporting accountant's assurance report on regularity</t>
  </si>
  <si>
    <t>16 - 17</t>
  </si>
  <si>
    <t>Statement of financial activities incorporating income and expenditure account</t>
  </si>
  <si>
    <t>Balance sheet</t>
  </si>
  <si>
    <t>Statement of cash flows</t>
  </si>
  <si>
    <t>Notes to the financial statements</t>
  </si>
  <si>
    <t>21 - 36</t>
  </si>
  <si>
    <t>The following pages do not form part of the statutory financial statements:</t>
  </si>
  <si>
    <t>Detailed income and expenditure account and summaries</t>
  </si>
  <si>
    <t>37 - 38</t>
  </si>
  <si>
    <t>REFERENCE AND ADMINISTRATIVE DETAILS</t>
  </si>
  <si>
    <t>Members</t>
  </si>
  <si>
    <t>Trustees</t>
  </si>
  <si>
    <t>M. Foster - Chairman</t>
  </si>
  <si>
    <t>E. Chapple - appointed 3 March 2020</t>
  </si>
  <si>
    <t>A.Clayton</t>
  </si>
  <si>
    <t>J. Cobb</t>
  </si>
  <si>
    <t>M. Foster</t>
  </si>
  <si>
    <t>T. Gruber</t>
  </si>
  <si>
    <t>M. Jones</t>
  </si>
  <si>
    <t>M. Kennedy</t>
  </si>
  <si>
    <t>D. Newman</t>
  </si>
  <si>
    <t>S. Rogers  - resigned 3 March 2020</t>
  </si>
  <si>
    <t>S. Small - appointed 4 November 2019</t>
  </si>
  <si>
    <t>H. Van Leeuwen - appointed 4 November 2019</t>
  </si>
  <si>
    <t>N. Woodhatch - resigned 1 November 2019</t>
  </si>
  <si>
    <t>Head teacher</t>
  </si>
  <si>
    <t>Ms S. Dangerfield</t>
  </si>
  <si>
    <t>Company registered number</t>
  </si>
  <si>
    <t>07925067</t>
  </si>
  <si>
    <t>Company name</t>
  </si>
  <si>
    <t>Principal and registered office</t>
  </si>
  <si>
    <t>Colmans Hill, Peaslake, Guildford, Surrey GU5 9ST</t>
  </si>
  <si>
    <t>Company secretary</t>
  </si>
  <si>
    <t>Chairman</t>
  </si>
  <si>
    <t>Independent auditor</t>
  </si>
  <si>
    <t>Braidwood Wheeler &amp; Co, Chartered Certified Accountants</t>
  </si>
  <si>
    <t>Goodman House, 13a West Street, Reigate, Surrey RH2 9BL</t>
  </si>
  <si>
    <t>GOVERNOR'S  REPORT</t>
  </si>
  <si>
    <t>The Governors present their annual report together with the financial statements and auditor's report of the charitable company for 1 September 2019 to 31 August 2020.  The Annual report serves the purposes of both a Trustees' report under charity law, and a Directors' report under company law.</t>
  </si>
  <si>
    <t>The academy operates as a free school providing reception and years 1 and 2 education for the children of Peaslake and surrounding area.  It has a pupil capacity of 34 and a roll of 33 in the school census at 31 August 2020.</t>
  </si>
  <si>
    <t>Structure, governance and management</t>
  </si>
  <si>
    <t xml:space="preserve">• </t>
  </si>
  <si>
    <t>CONSTITUTION</t>
  </si>
  <si>
    <t>The academy is a charitable company limited by guarantee and an exempt charity.</t>
  </si>
  <si>
    <t>The charitable company's memorandum and articles of association are the primary governing documents of the academy.</t>
  </si>
  <si>
    <t xml:space="preserve">The Governors of Peaslake Free School Limited are also the directors of the charitable company for the purpose of company law and trustees for the purpose of charity law. </t>
  </si>
  <si>
    <t>The trustees are referred to as governors for the purpose of this report.</t>
  </si>
  <si>
    <t>The charitable company is known as Peaslake Free School.</t>
  </si>
  <si>
    <t>Details of the Governors who served during the year are included in the Reference and administrative details on page 1.</t>
  </si>
  <si>
    <t>MEMBERS' LIABILITY</t>
  </si>
  <si>
    <t>Each member of the charitable company undertakes to contribute to the assets of the charitable company in the event of it being wound up while they are a member, or within one year after they cease to be a member, such amount as may be required, not exceeding £10, for the debts and liabilities contracted before they ceased to be a member.</t>
  </si>
  <si>
    <t>METHOD OF RECRUITMENT AND APPOINTMENT OR ELECTION OF TRUSTEES</t>
  </si>
  <si>
    <t>The governance of Peaslake Free School is performed by the Peaslake Free School Governing body.  This Governing body is made up of members and trustees of Peaslake Free School Limited.    The members include both parents and non-parents, with a majority being non-parents who are elected and co-opted under the terms of the Articles of Association.</t>
  </si>
  <si>
    <t>POLICIES AND PROCEDURES ADOPTED FOR THE INDUCTION AND TRAINING OF TRUSTEES</t>
  </si>
  <si>
    <t>New Governors are well briefed about the school and its procedures and policies.  A detailed induction process is in place and all Trustees have a Handbook containing key governance related documents regarding the school including Funding Agreement, Education Brief, Articles, etc.  Governors visit the school during the term to progress key aspects of the School Development Plan.  Termly Governor training events have been organised to help keep the group up-to-date about governance and other developments.</t>
  </si>
  <si>
    <t>TRUSTEES' REPORT (continued)</t>
  </si>
  <si>
    <t>ORGANISATIONAL STRUCTURE</t>
  </si>
  <si>
    <t>Governing Body</t>
  </si>
  <si>
    <t>The Governing body is headed by a Chairman, who is also a named member of Peaslake Free School Limited with Companies House.</t>
  </si>
  <si>
    <t>This Governing body meets formally each half term for Trustees' Meetings.  These meetings are the forum to:</t>
  </si>
  <si>
    <t xml:space="preserve">•  </t>
  </si>
  <si>
    <t>Set the strategic direction of the school in accordance with its mission and vision;</t>
  </si>
  <si>
    <t>Approve the School Development Plan;</t>
  </si>
  <si>
    <t>Monitor the performance of the school against its objectives and ensure educational excellence;</t>
  </si>
  <si>
    <t>Define and approve school policies;</t>
  </si>
  <si>
    <t>Identify and confirm key curriculum changes;</t>
  </si>
  <si>
    <t>Oversee the financial performance of the School;</t>
  </si>
  <si>
    <t>Appoint and performance manage the Principal in line with the Performance Management policy;</t>
  </si>
  <si>
    <t>Oversee the leadership and staffing arrangements for the school;</t>
  </si>
  <si>
    <t>Promote the school to ensure that demand for its services are maintained;</t>
  </si>
  <si>
    <t>Manage the relationship between the school and wider community including fund-raising events;</t>
  </si>
  <si>
    <t>Liaise effectively with the Peaslake Schools Trust over matters such as use of buildings and operation of the nursery; and</t>
  </si>
  <si>
    <t>Provide strategic direction to the relationship with the Department of Education and the Local Authority.</t>
  </si>
  <si>
    <t>ARRANGEMENTS FOR SETTING PAY AND REMUNERATION  FOR KEY MANAGEMENT PERSONNEL</t>
  </si>
  <si>
    <t>The teachers including the Head are paid in accordance with National scale rates and admin staff are paid according to local guidelines.</t>
  </si>
  <si>
    <t>Objectives and Activities</t>
  </si>
  <si>
    <t>OBJECTS AND AIMS</t>
  </si>
  <si>
    <t>Peaslake School has been a vital part of the community for over 100 years.  From 1994 to 2013 it was operated by the Peaslake Schools Trust as a charity school for children aged 3 to 7.  It is now a Free School providing Reception and Years 1-2 education for the children of the village and surrounding areas.</t>
  </si>
  <si>
    <t>The vision for Peaslake Free School is to:</t>
  </si>
  <si>
    <t>Provide excellent early years education in the community, close to where the children live;</t>
  </si>
  <si>
    <t>Have small class sizes where children can enjoy high levels of individual attention and child-centred teaching is a reality;</t>
  </si>
  <si>
    <t>Create a secure and enjoyable transition from nursery to infant school;</t>
  </si>
  <si>
    <t>Develop and conduct a flexible curriculum which meets core needs and takes full advantage of the position of the school and the surrounding countryside;</t>
  </si>
  <si>
    <t>Provide an outstanding transition to the next stage of education and</t>
  </si>
  <si>
    <t>Encourage high levels of parental involvement in school activities.</t>
  </si>
  <si>
    <t>OBJECTIVES, STRATEGIES AND ACTIVITIES</t>
  </si>
  <si>
    <t>We have also set out clear goals for the Free School which include:</t>
  </si>
  <si>
    <t>•</t>
  </si>
  <si>
    <t>Happy, fulfilled, confident and well-rounded children who are able to walk to school and enjoy the company of peers;</t>
  </si>
  <si>
    <t xml:space="preserve">Continuity of high quality early years provision in the village with SATs results which exceed regional standards and </t>
  </si>
  <si>
    <t>successful progression of children to the next stage; and</t>
  </si>
  <si>
    <t>A more diverse and inclusive school which attracts parents in the village of all circumstances and working lives.</t>
  </si>
  <si>
    <t>PUBLIC BENEFIT</t>
  </si>
  <si>
    <t>The Trustees consider that the school has continued to comply with the requirements to operate for the public benefit by</t>
  </si>
  <si>
    <t>providing educational services to the children in the local community.</t>
  </si>
  <si>
    <t xml:space="preserve">The school continues to provide an excellent education to children in the village and the surrounding area. Children benefit from being able to walk and ride to school.  The School supports the community in local events and provides opportunities for local rural communities to integrate and support other amenities within the area.    </t>
  </si>
  <si>
    <t>RELATED PARTIES AND OTHER CONNECTED CHARITIES</t>
  </si>
  <si>
    <t>The Peaslake School Trust operated the school up until September 2013, and continues to be responsible for the maintenance and up keep of the school buildings which have been leased to the Free School for a peppercorn rent.  The Peaslake School Trust continues to operate a Nursery School from the same buildings.  The Trust continues to liaise with the local community and conducts its own fund raising activities with regards to the infrastructure of the school.  The members of the Peaslake School Trust are:</t>
  </si>
  <si>
    <t>M. Foster - chairman</t>
  </si>
  <si>
    <t>A. Clayton</t>
  </si>
  <si>
    <t>D. Newman - secretary</t>
  </si>
  <si>
    <t>STRATEGIC REPORT</t>
  </si>
  <si>
    <t>Achievements and performance</t>
  </si>
  <si>
    <t>KEY PERFORMANCE INDICATORS</t>
  </si>
  <si>
    <t>Our Key Performance Indicators are:</t>
  </si>
  <si>
    <t>The proportion of the children in the local community who attend our school;</t>
  </si>
  <si>
    <t>The end of Key Stage 1 expectation we achieve and the value we add over the life of a child in our school;</t>
  </si>
  <si>
    <t>The qualifications and skills of our teaching staff in relation to current national benchmarks and their career progress;</t>
  </si>
  <si>
    <t xml:space="preserve">The breadth of our curriculum and, in particular, the degree to which we embrace the power of new technologies in </t>
  </si>
  <si>
    <t>our provision;</t>
  </si>
  <si>
    <t>The quality of our facilities and their fitness for purpose;</t>
  </si>
  <si>
    <t>The number of ways that we interact with our local community; and</t>
  </si>
  <si>
    <t>The robustness of our financial management.</t>
  </si>
  <si>
    <t>Outcomes against these KPI's:</t>
  </si>
  <si>
    <t>We believe that more than 75% of all children aged 5-7 in the village attend the school. The school has significantly increased the number of parents putting it as first or second choice. The school is full</t>
  </si>
  <si>
    <t>Due to Covid-19, we were not able to run SATS tests this year. We have historically met this objective</t>
  </si>
  <si>
    <t>We significantly increased staff able to deliver Forest School. This year the emphasis was on in-school CPD</t>
  </si>
  <si>
    <t>pay on the basis of enhanced skills and experience for the majority of our teaching staff;</t>
  </si>
  <si>
    <t>We provided Ipads for all pupils requiring for home useage during the lockdown. Use of technology is fully embedded across the curriculum</t>
  </si>
  <si>
    <t>We re-marked the school playground and, but for Covid 19, would have constructed a new all weather shelter</t>
  </si>
  <si>
    <t>We have at least 2-3 major interactions with the wider community by the school each year</t>
  </si>
  <si>
    <t>The school is in a robust financial position, whilst providing excellence in education and improving the school facilities</t>
  </si>
  <si>
    <t>GOING CONCERN</t>
  </si>
  <si>
    <t>After making appropriate enquiries, the board of Trustees has a reasonable expectation that the academy has adequate</t>
  </si>
  <si>
    <t>resources to continue in operational existence for the foreseeable future.  For this reason it continues to adopt the going</t>
  </si>
  <si>
    <t>concern basis in preparing the financial statements.  Further details regarding the adoption of the going concern basis can</t>
  </si>
  <si>
    <t>be found in the Accounting Policies.</t>
  </si>
  <si>
    <t>FINANCIAL REVIEW &amp; RESERVES POLICY</t>
  </si>
  <si>
    <t>The main source of funding for the school is derived from the General Annual Grant (GAG), and the unused funding can only be carried forward to future periods if allowed under the terms of the Funding Agreement.</t>
  </si>
  <si>
    <t>The total value of restricted funds at 31 August 2020, after allowing for the pension scheme deficit was, -£12,572 (2019 - deficit of £3,186) of which -£472 (2019 - £2,961) is represented by the Restricted Fixed Asset Fund.</t>
  </si>
  <si>
    <t>The General Fund (which is unrestricted) amounts to £12,081 at 31 August 2020 (2019 - £3,390) and £11,143 of this (2019: £4,095) can only be realised by the disposal of tangible fixed assets.</t>
  </si>
  <si>
    <t>The pension reserve balance stood at a deficit of £83,000 at 31 August 2020 (2018 - £50,000).  The total reserves of the academy (excluding Pension Reserves and Fixed Assets) amounts to £82,037 at 31 August 2020 (2019 - £47,243).</t>
  </si>
  <si>
    <t>The Trust is in a strong financial position, adding significantly to reserves in the 2019/20. Some of this surplus (c£16,000) was earmarked for the provision in 2019/20 of an external covered area. Due to Covid-19, we were not able to have have this equipment installed and so this will now go ahead in 2020/21. The Trustees' prudent financial management has ensured that the Trust's key objectives have been furthered and that the Trust will continue to be a going concern. The underlying reserves position at the end on 2019/20, given our commitment to the additional covered area, is approximately £66,000. This is consistent with the Trust's reserves policy of having at least 2 months spending to cover delays between spending and the receipt of grants and to provide a cushion to deal with unexpected costs, such as urgent maintenance. Covid-19 had a minimal impact on the trust's finances, requiring some additional cleaning costs, but did not materially impact income.</t>
  </si>
  <si>
    <t>PRINCIPAL RISKS AND UNCERTAINTIES</t>
  </si>
  <si>
    <t>The board of Trustees has reviewed the key risks to which the academy trust is exposed together with the operating,</t>
  </si>
  <si>
    <t>financial and compliance controls that have been implemented to mitigate those risks.  The board of Trustees is of the view</t>
  </si>
  <si>
    <t>that there is a formal on-going process for identifying, evaluating and managing the free school's significant risks that have</t>
  </si>
  <si>
    <t>been in place for the period from 1 September 2019 to 31 August 2020 and up to the date of approval of the annual report</t>
  </si>
  <si>
    <t>and financial statements.  This process is regularly reviewed by the board of Trustees.</t>
  </si>
  <si>
    <t>The Trustees consider that a contrary change to existing government policy towards academy schools could have an adverse impact on the school.</t>
  </si>
  <si>
    <t xml:space="preserve">The  board of Trustees continues to review the major strategic, operational, financial and external risks which the school faces, and to manage these risks for the benefit of the school. </t>
  </si>
  <si>
    <t>Plans for future periods</t>
  </si>
  <si>
    <t>FUTURE DEVELOPMENTS</t>
  </si>
  <si>
    <t>The Improvement Plan for 2020/21 contains the following aims:</t>
  </si>
  <si>
    <t>To provide excellent early years education in the community, close to where the children live</t>
  </si>
  <si>
    <t>To have small class sizes where the children can enjoy high levels of individual attention and child-centred learning is a reality</t>
  </si>
  <si>
    <t>To provide children with a wide range of experiences through a flexible curriculum, which meets the core needs and takes full advantage of the position of the school and the surrounding countryside</t>
  </si>
  <si>
    <t>To inspire a love of learning that encourages children to develop their own interests and a curiosity about the world around them</t>
  </si>
  <si>
    <t>To take advantage of our forest location</t>
  </si>
  <si>
    <t>To provide an outstanding transition to the next stage of education</t>
  </si>
  <si>
    <t>To encourage high levels of parental involvement in school activities</t>
  </si>
  <si>
    <t>The key objectives for the year 2020/21 are:</t>
  </si>
  <si>
    <t>To develop the quality of leadership and management:</t>
  </si>
  <si>
    <t>Build leadership capacity within the staff team to ensure high expectations and high standards</t>
  </si>
  <si>
    <t>Monitor the impact of teaching and learning within the school in order to improve outcomes for pupils</t>
  </si>
  <si>
    <t>Work collaboratively with other schools to share expertise and CPD development for all staff</t>
  </si>
  <si>
    <t>Continue to develop high levels of governance to provide appropriate support and challenge</t>
  </si>
  <si>
    <t>Quality of Education</t>
  </si>
  <si>
    <t>Embed high quality teaching and learning in KS1 and EYFS to improve outcomes for all pupils</t>
  </si>
  <si>
    <t>Develop opportunities for children to follow own line of enquiry and encourage more in depth investigations</t>
  </si>
  <si>
    <t>Strengthen the teaching of subject specific vocabulary to enable all pupils to articulate their understanding of subjects across the curriculum</t>
  </si>
  <si>
    <t>Embed the Forest School philosophy to develop learning across all areas of the curriculum for all children</t>
  </si>
  <si>
    <t>Embed the Cornerstones assessment and Tapestry packages to track pupil progress, to report Governors</t>
  </si>
  <si>
    <t>Use the Cornerstone Maestro Scheme more fully to support Curriculum development across all subjects</t>
  </si>
  <si>
    <t>Personal development</t>
  </si>
  <si>
    <t>Offer a broad and balanced curriculum which promotes independence, motivation and creativity amongst pupils</t>
  </si>
  <si>
    <t>Promote responsibility, respect, caring attitudes and tolerance for all others</t>
  </si>
  <si>
    <t>Build links with other local schools to work on a joint project: Connecting Classrooms through Global learning</t>
  </si>
  <si>
    <t>Behaviour and Attitudes</t>
  </si>
  <si>
    <t>Improve independence and develop resilience in learning</t>
  </si>
  <si>
    <t>Maintain the good behaviour and attitude of pupils</t>
  </si>
  <si>
    <t>Promote parental engagement to support the work of the school</t>
  </si>
  <si>
    <t>Early Years Provision:</t>
  </si>
  <si>
    <t xml:space="preserve">Provide a stimulating environment that is rich in varied and creative experiences </t>
  </si>
  <si>
    <t>Continue to use the outdoor space and opportunities to deepen learning experiences and engage the children</t>
  </si>
  <si>
    <t>Develop opportunities for the children to write and follow their own interests</t>
  </si>
  <si>
    <t>Safeguarding</t>
  </si>
  <si>
    <t>Ensure the School’s systems are robust and follow the correct procedure for reporting Safeguarding concerns</t>
  </si>
  <si>
    <t>Staff and Governors all have up to date Safeguarding training</t>
  </si>
  <si>
    <t>Detailed action plans have been developed to take each of these areas forward and the Development Plan and Self-</t>
  </si>
  <si>
    <t xml:space="preserve">Assessment have been updated.  </t>
  </si>
  <si>
    <t>FUNDRAISING</t>
  </si>
  <si>
    <t xml:space="preserve">The academy does not use external fundraisers. </t>
  </si>
  <si>
    <t>All fundraising undertaken during the year was monitored by the governors.</t>
  </si>
  <si>
    <t>DISCLOSURE OF INFORMATION TO AUDITOR</t>
  </si>
  <si>
    <t>Insofar as the Trustees are aware:</t>
  </si>
  <si>
    <t>there is no relevant audit information of which the charitable company's auditors are unaware, and</t>
  </si>
  <si>
    <t>that the Trustees have taken all the steps that ought to have been taken as a Governor in order to be aware of any relevant audit information and to establish that the charitable company's auditor is aware of that information.</t>
  </si>
  <si>
    <t>The Trustees' report, incorporating a strategic report, was approved by order of the board of Trustees, as the company directors, on                           and signed on its behalf by:</t>
  </si>
  <si>
    <t>Chair of Trustees</t>
  </si>
  <si>
    <t xml:space="preserve">GOVERNANCE STATEMENT </t>
  </si>
  <si>
    <t>SCOPE OF RESPONSIBILITY</t>
  </si>
  <si>
    <t>As governors, we acknowledge we have overall responsibility for ensuring the Peaslake Free School has an effective and</t>
  </si>
  <si>
    <t xml:space="preserve">appropriate system of control, financial and otherwise. However such a system is designed to manage rather than eliminate </t>
  </si>
  <si>
    <t xml:space="preserve">the risk of failure to achieve business objectives, and can provide only reasonable and not absolute assurance against </t>
  </si>
  <si>
    <t>material misstatement or loss.</t>
  </si>
  <si>
    <t>The board of Governors has delegated the day-to-day responsibility to the Principal, as Accounting Officer, for ensuring financial controls conform with the requirements of both propriety and good financial management and in accordance with the requirements and responsibilities assigned to it in the funding agreement between Peaslake Free School Limited and the Secretary of State for Education.  They are also responsible for reporting to the board of Trustees any material weaknesses or breakdowns in internal control.</t>
  </si>
  <si>
    <t>GOVERNANCE</t>
  </si>
  <si>
    <t>The information on governance included here supplements that described in the Governor's report and in the Statement of Governors' responsibilities.  The board of Governors has formally met 3 times during the year.  Attendance during the year at meetings of the board of Governors was as follows:</t>
  </si>
  <si>
    <t>Governor</t>
  </si>
  <si>
    <t>Meetings attended</t>
  </si>
  <si>
    <t>Out of a possible</t>
  </si>
  <si>
    <t>M. Foster, Chairman</t>
  </si>
  <si>
    <t>N. Woodhatch - resigned 1 Nov 2019</t>
  </si>
  <si>
    <t>The Governing body undertook a review of its effectiveness during the year and assessed that it was meeting the needs of the school well with some areas for improvement.  The Governing body convenes sub-committees comprising members of the Trustees:  The Curriculum,  SEND and Safeguarding Committee, the Finance, Audit &amp; Estate Committee and the Parent and Community Liaison, Nursery and Fundraising Committee</t>
  </si>
  <si>
    <t>These committees meet termly and report their meetings to the Governors meeting later that term.</t>
  </si>
  <si>
    <t>REVIEW OF VALUE FOR MONEY</t>
  </si>
  <si>
    <t>As Accounting Officer, the Principal has responsibility for ensuring that the academy delivers good value in the use of public resources.  The Accounting Officer understands that value for money refers to the educational and wider societal outcomes achieved in return for the taxpayer resources received.</t>
  </si>
  <si>
    <t>GOVERNANCE STATEMENT (continued)</t>
  </si>
  <si>
    <t>The Accounting Officer considers how the academy's use of its resources has provided good value for money during each academic year, and reports to the board of Governors where value for money can be improved, including the use of benchmarking data where appropriate.  The Accounting Officer for the academy has delivered improved value for money during the year by:</t>
  </si>
  <si>
    <t>Monthly financial management reports being distributed to the trustee body for review and agreement. These enable a clear view of the trust's spending compared to the agreed budget</t>
  </si>
  <si>
    <t>The appointment of a firm of accountants to provide an external 'Internal Scrutiny' report to enable the trust to be satisfied that our control systems are robust. The report had not been produced by the end of the academic year. It's conclusion and recommendations (if any) will be acted upon in the 2020/21 academic year</t>
  </si>
  <si>
    <t>The trust operates a best value strategy for purchasing provision. Contracts and levels of service are reviewed on a regular basis to ensure tat a competitive pricing structure is in place. Wherever possible the trust uses the Department for Education's Deals for Schools providers to ensure value for money.</t>
  </si>
  <si>
    <t>THE PURPOSE OF THE SYSTEM OF INTERNAL CONTROL</t>
  </si>
  <si>
    <t>The system of internal control is designed to manage risk to a reasonable level rather than to eliminate all risk of failure to achieve policies, aims and objectives; it can therefore only provide reasonable and not absolute assurance of effectiveness.  The system of internal control is based on an ongoing process designed to identify and prioritise the risks to the achievement of academy policies, aims and objectives, to evaluate the likelihood of those risks being realised and the impact should they be realised, and to manage them efficiently, effectively and economically.  The system of internal control has been in place in Peaslake Free School Limited for the year ended 31 August 2020 and up to the date of approval of the annual report and financial statements.</t>
  </si>
  <si>
    <t>CAPACITY TO HANDLE RISK</t>
  </si>
  <si>
    <t>The board of Trustees has reviewed the key risks to which the academy is exposed together with the operating, financial and compliance controls that have been implemented to mitigate those risks.  The board of Trustees is of the view that there is a formal ongoing process for identifying, evaluating and managing the academy's significant risks, that has been in place from 1 September 2019 to 31 August 2020 and up to the date of approval of the annual report and financial statements.  This process is regularly reviewed by the board of Trustees.</t>
  </si>
  <si>
    <t>THE RISK AND CONTROL FRAMEWORK</t>
  </si>
  <si>
    <t>The Responsible  Officer's role includes giving advice on financial matters and performing a range of checks on the academy's financial systems.  In particular the checks carried out in the current period included:</t>
  </si>
  <si>
    <t>The Responsible Officer performs monthly checks on the school's financial systems to ensure accuracy and a robust approach to financial risk management.  The Responsible Officer is independent from the day to day financial running of the school but carries out a month end reconciliation to confirm the accuracy of the school records.  The Responsible Officer ensures that the school adheres to its Financial Control policy.</t>
  </si>
  <si>
    <t>On a termly basis, the Responsible Officer reports to the board of Trustees through the audit committee on the operation of the system of controls and on the discharge of the board of Trustees' financial responsibilities.</t>
  </si>
  <si>
    <t>The appointee has delivered their schedule of work as planned.  There are no material control issues arising as a result of the appointee's work and no remedial action is required.</t>
  </si>
  <si>
    <t>REVIEW OF EFFECTIVENESS</t>
  </si>
  <si>
    <t>As Accounting Officer, the Principal has responsibility for reviewing the effectiveness of the system of internal control.  During the year in question the review has been informed by:</t>
  </si>
  <si>
    <t>the work of the Responsible Officer;</t>
  </si>
  <si>
    <t>the work of the external auditor; and</t>
  </si>
  <si>
    <t>the work of the executive managers within the academy who have responsibility for the development and maintenance of the internal control framework.</t>
  </si>
  <si>
    <t>Approved by order of the members of the board of Trustees on                            and signed on their behalf, by:</t>
  </si>
  <si>
    <t>Accounting Officer</t>
  </si>
  <si>
    <t>STATEMENT OF REGULARITY, PROPRIETY AND COMPLIANCE</t>
  </si>
  <si>
    <t>As Accounting Officer of Peaslake Free School Limited I have considered my responsibility to notify the academy trust board of Trustees and the Education and Skills Funding Agency (ESFA) of material irregularity, impropriety and non-compliance with ESFA terms and conditions of funding, under the funding agreement in place between the academy trust and the Secretary of State for Education.  As part of my consideration I have had a due regard to the requirements of the Academies Financial Handbook 2019.</t>
  </si>
  <si>
    <t>I confirm that I and the academy trust board of Trustees are able to identify any material irregular or improper use of funds by the academy trust, or material non-compliance with the terms and conditions of funding under the academy trust's funding agreement and the Academies Financial Handbook 2019.</t>
  </si>
  <si>
    <t>I confirm that no instances of material irregularity, impropriety or funding non-compliance have been discovered to date.  If any instances are identified after the date of this statement, these will be notified to the board of trustees and ESFA.</t>
  </si>
  <si>
    <t xml:space="preserve">Date:  </t>
  </si>
  <si>
    <t>STATEMENT OF TRUSTEES' RESPONSIBILITIES</t>
  </si>
  <si>
    <t>The Governors (who act as Trustees of Peaslake Free School Limited and are also the directors of the charitable company for the purposes of company law) are responsible for preparing the Trustees' Report and the Financial Statements in accordance with the Annual Accounts Direction issued by the Education Funding Agency, United Kingdom Accounting Standards (United Kingdom Generally Accepted Accounting Practice) and applicable law and regulations.</t>
  </si>
  <si>
    <t>Company law requires the Trustees to prepare financial statements for each financial year.  Under company law the Trustees must not approve the financial statements unless they are satisfied that they give a true and fair view of the state of affairs of the charitable company and of its incoming resources and application of resources, including its income and expenditure, for that period.  In preparing these financial statements, the Trustees are required to:</t>
  </si>
  <si>
    <t>select suitable accounting policies and then apply them consistently;</t>
  </si>
  <si>
    <t>observe the methods and principles of the Charities SORP 2019 and the Academies Accounts Direction 2019 to 2020;</t>
  </si>
  <si>
    <t>make judgements and accounting estimates that are reasonable and prudent;</t>
  </si>
  <si>
    <t>state whether applicable UK Accounting Standards have been followed, subject to any material departures disclosed</t>
  </si>
  <si>
    <t xml:space="preserve">and explained in the financial statements; and </t>
  </si>
  <si>
    <t>prepare the financial statements on the going concern basis unless it is inappropriate to presume that the charitable company will continue in business.</t>
  </si>
  <si>
    <t>The Trustees are responsible for keeping adequate accounting records that are sufficient to show and explain the charitable company's transactions and disclose with reasonable accuracy at any time the financial position of the charitable company and enable them to ensure that the financial statements comply with the Companies Act 2006.  They are also responsible for safeguarding the assets of the charitable company and hence for taking reasonable steps for the prevention and detection of fraud and other irregularities.</t>
  </si>
  <si>
    <t>The Trustees are responsible for ensuring that in its conduct and operation the charitable company applies financial and other controls, which conform with the requirements both of propriety and of good financial management.  They are also responsible for ensuring grants received from ESFA/DfE have been applied for the purposes intended.</t>
  </si>
  <si>
    <t>The Trustees are responsible for the maintenance and integrity of the corporate and financial information included on the charitable company's website.  Legislation in the United Kingdom governing the preparation and dissemination of financial statements may differ from legalisation in other jurisdictions.</t>
  </si>
  <si>
    <t>Approved by order of the members of the board of Trustees on                       and signed on its behalf by:</t>
  </si>
  <si>
    <t xml:space="preserve">INDEPENDENT AUDITOR'S REPORT ON THE FINANCIAL STATEMENTS TO THE MEMBERS OF </t>
  </si>
  <si>
    <t>OPINION</t>
  </si>
  <si>
    <t xml:space="preserve">We have audited the financial statements of Peaslake Free School Ltd (the 'academy') for the year ended 31 August 2020    </t>
  </si>
  <si>
    <t>which comprise the Statement of financial activities incorporating income and expenditure account, the Balance sheet, the</t>
  </si>
  <si>
    <t>Statement of cash flows and the related notes, including a summary of significant accounting policies.  The financial</t>
  </si>
  <si>
    <t>reporting framework that has been applied in their preparation is applicable law, United Kingdom Accounting Standards</t>
  </si>
  <si>
    <t>(United Kingdom Generally Accepted Accounting Practice), including Financial Reporting Standard 102 'The Financial</t>
  </si>
  <si>
    <t>Reporting Standard applicable in the UK and Republic of Ireland', the Charities SORP 2019 and the Academies Accounts</t>
  </si>
  <si>
    <t>Direction 2018 to 2019 issued by the Education and Skills Funding Agency.</t>
  </si>
  <si>
    <t>This report is made solely to the academy's members, as a body, in accordance with Chapter 3 of Part 16 of the Companies</t>
  </si>
  <si>
    <t>Act 2006.  Our audit work has been undertaken so that we might state to the academy's members those mattters we are</t>
  </si>
  <si>
    <t>required to state to them in an Auditor's report and for no other purpose.  To the fullest extent permitted by law, we do not</t>
  </si>
  <si>
    <t>accept or assume responsibility to anyone other than the academy and its members, as a body, for our audit work, for this</t>
  </si>
  <si>
    <t>report, or for the opinions we have formed.</t>
  </si>
  <si>
    <t>In our opinion the financial statements:</t>
  </si>
  <si>
    <t>give a true and fair view of the state of the academy's affairs as at 31 August 2020 and of its incoming resources and</t>
  </si>
  <si>
    <t>application of resources, including its income and expenditure for the year then ended;</t>
  </si>
  <si>
    <t>have been properly prepared in accordance with United Kingdom Generally Accepted Accounting Practice; and</t>
  </si>
  <si>
    <t xml:space="preserve">have been prepared in accordance with the requirements of the Companies Act 2006, the Charities SORP 2019 and  </t>
  </si>
  <si>
    <t>the Academies Accounts Direction 2019 to 2020 issued by the Education and Skills Funding Agency.</t>
  </si>
  <si>
    <t>BASIS FOR OPINION</t>
  </si>
  <si>
    <t>We conducted our audit in accordance with International Standards on Auditing (UK) (ISAs (UK)) and applicable law.</t>
  </si>
  <si>
    <t xml:space="preserve">Our responsibilities under those standards are further described in the Auditor's responsibilities for the audit of the </t>
  </si>
  <si>
    <t xml:space="preserve">financial statements section of our report.  We are independent of the academy in accordance with the ethical </t>
  </si>
  <si>
    <t>requirements that are relevant to our audit of the financial statements in the United Kingdom, including the Financial</t>
  </si>
  <si>
    <t>Reporting Council's Ethical Standard, and we have fulfilled our other ethical responsibilities in  accordance with these</t>
  </si>
  <si>
    <t xml:space="preserve">requirements.   We believe that the audit evidence we have obtained is sufficient and appropriate to provide a basis for </t>
  </si>
  <si>
    <t>our opinion.</t>
  </si>
  <si>
    <t>CONCLUSIONS RELATING TO GOING CONCERN</t>
  </si>
  <si>
    <t>We have nothing to report in respect of the following matters in relation to which the ISAs (UK) require us to report to you</t>
  </si>
  <si>
    <t>where:</t>
  </si>
  <si>
    <t>the Trustees' use of the going concern basis of accounting in the preparation of the financial statements is not</t>
  </si>
  <si>
    <t>appropriate; or</t>
  </si>
  <si>
    <t>PEASLAKE FREE SCHOOL LIMITED (continued)</t>
  </si>
  <si>
    <t>the Trustees have not disclosed in the financial statements any identified material uncertainties that may cast significant</t>
  </si>
  <si>
    <t>doubt about the academy's ability to continue to adopt the going concern basis of accounting for a period of at least</t>
  </si>
  <si>
    <t>twelve months from the date when the financial statements are authorised for issue.</t>
  </si>
  <si>
    <t>OTHER INFORMATION</t>
  </si>
  <si>
    <t>The Trustees are responsible for the other information.  The other information comprises the information included in the</t>
  </si>
  <si>
    <t>Annual report, other than the financial statements and our Auditor's report thereon.  Our opinion on the financial</t>
  </si>
  <si>
    <t xml:space="preserve">statements does not cover the other information and, except to the extent otherwise explicitly stated in our report, we do </t>
  </si>
  <si>
    <t>not express any form of assurance conclusion thereon.</t>
  </si>
  <si>
    <t>In connection with our audit of the financial statements, our responsibility is to read the other information and, in doing so,</t>
  </si>
  <si>
    <t>consider whether the other information is materially inconsistent with the financial statements or our knowledge obtained</t>
  </si>
  <si>
    <t>in the audit or otherwise appears to be materially misstated.  If we identify such material inconsistencies or apparent</t>
  </si>
  <si>
    <t>material misstatements, we are required to determine whether there is a material misstatement in the financial statements</t>
  </si>
  <si>
    <t>or a material misstatement of the other information.  If, based on the work we have performed, we conclude that there is a</t>
  </si>
  <si>
    <t>material misstatement of this other information, we are required to report that fact.</t>
  </si>
  <si>
    <t>We have nothing to report in this regard.</t>
  </si>
  <si>
    <t>OPINION ON OTHER MATTERS PRESCRIBED BY THE COMPANIES ACT 2006</t>
  </si>
  <si>
    <t>In our opinion, based on the work undertaken in the course of the audit:</t>
  </si>
  <si>
    <t>the information given in the Trustees' report including the Strategic report for which the financial statements are prepared</t>
  </si>
  <si>
    <t>is consistent with the financial statements.</t>
  </si>
  <si>
    <t>the Trustees' report and the Strategic report has been prepared in accordance with applicable legal requirements.</t>
  </si>
  <si>
    <t>MATTERS ON WHICH WE ARE REQUIRED TO REPORT BY EXCEPTION</t>
  </si>
  <si>
    <t>In the light of our knowledge and understanding of the academy and its environment obtained in the course of the audit, we</t>
  </si>
  <si>
    <t>have not identified material misstatements in the Trustees' report including the Strategic report.</t>
  </si>
  <si>
    <t>We have nothing to report in respect of the following matters in relation to which the Companies Act 2006 requires us to</t>
  </si>
  <si>
    <t>report to you if, in our opinion:</t>
  </si>
  <si>
    <t>adequate accounting records have not been kept, or returns adequate for our audit have not been received from branches</t>
  </si>
  <si>
    <t>not visited by us; or</t>
  </si>
  <si>
    <t>the financial statements are not in agreement with the accounting records and returns; or</t>
  </si>
  <si>
    <t>certain disclosures of Trustees' remunerations specified by law not made; or</t>
  </si>
  <si>
    <t>we have not received all the information and explanations we require for our audit.</t>
  </si>
  <si>
    <t>RESPONSIBILITIES OF Trustees</t>
  </si>
  <si>
    <t>As explained more fully in the Statement of Trustees' responsibilities, the Trustees (who are also the directors of the</t>
  </si>
  <si>
    <t>academy for the purposes of company law) are responsible for the preparation of the financial statements and for being</t>
  </si>
  <si>
    <t>satisfied that they give a true and fair view, and for such internal control as the Trustees determine is necessary to enable</t>
  </si>
  <si>
    <t>the preparation of financial statements that are free from material misstatement, whether due to fraud or error.</t>
  </si>
  <si>
    <t>In preparing the financial statements, the Trustees are responsible for assessing the academy's ability to continue as a going</t>
  </si>
  <si>
    <t>concern, disclosing, as applicable, matters related to going concern and using the going concern basis of accounting unless</t>
  </si>
  <si>
    <t>the Trustees either intend to liquidate the academy or to cease operations, or have no realistic alternative but to do so.</t>
  </si>
  <si>
    <t>AUDITOR'S RESPONSIBILITIES FOR THE AUDIT OF THE FINANCIAL STATEMENTS</t>
  </si>
  <si>
    <t>Our objectives are to obtain reasonable assurance about whether the financial statements as a whole are free from material misstatement, whether due to fraud or error, and to issue an Auditor's report that includes our opinion.  Reasonable assurance is a high level of assurance, but is not a guarantee that an audit conducted in accordance with ISAs (UK) will always detect a material misstatement when it exists.  Misstatements can arise from fraud or error and are considered material if, individually or in the aggregate, they could reasonably be expected to influence the economic decisions of users taken on the basis of these financial statements.</t>
  </si>
  <si>
    <t>A further description of our responsibilities for the audit of the financial statements is located on the Financial Reporting Council's website at:  www.frc.org.uk/auditorsresponsibilities.  This description forms part of our Auditor's report.</t>
  </si>
  <si>
    <t>D P Wheeler FCCA (Senior statutory auditor)</t>
  </si>
  <si>
    <t xml:space="preserve">for and on behalf of </t>
  </si>
  <si>
    <t>Braidwood Wheeler &amp; Co</t>
  </si>
  <si>
    <t>Statutory Auditor</t>
  </si>
  <si>
    <t>Chartered Certified Accountants</t>
  </si>
  <si>
    <t>Goodman House</t>
  </si>
  <si>
    <t>13a West Street</t>
  </si>
  <si>
    <t>Reigate</t>
  </si>
  <si>
    <t>Surrey</t>
  </si>
  <si>
    <t>RH2 9BL</t>
  </si>
  <si>
    <t>Date:</t>
  </si>
  <si>
    <t xml:space="preserve">INDEPENDENT REPORTING ACCOUNTANT'S ASSURANCE REPORT ON REGULARITY TO </t>
  </si>
  <si>
    <t>PEASLAKE FREE SCHOOL LIMITED AND THE EDUCATION AND SKILLS FUNDING AGENCY</t>
  </si>
  <si>
    <t>In accordance with the terms of our engagement letter dated 20 November 2017 and further to the requirements of the Education and Skills Funding Agency (ESFA) as included in the Academies Accounts Direction 2019 to 2020, we have carried out an engagement to obtain limited assurance about whether the expenditure disbursed and income received by Peaslake Free School Limited during the year 1 September 2019 to 31 August 2020 have been applied to the purposes identified by Parliament and the financial transactions conform to the authorities which govern them.</t>
  </si>
  <si>
    <t>This report is made solely to Peaslake Free School Limited and the ESFA in accordance with the terms of our engagement letter.  Our work has been undertaken so that we might state to Peaslake Free School Limited and the ESFA those matters we are required to state in a report and for no other purpose.  To the fullest extent permitted by law, we do not accept or assume responsibility to anyone other than Peaslake Free School Limited and the ESFA, for our work, for this report, or for the conclusion we have formed.</t>
  </si>
  <si>
    <t>RESPECTIVE RESPONSIBILITIES OF PEASLAKE FREE SCHOOL LIMITED'S ACCOUNTING OFFICER AND THE REPORTING ACCOUNTANT</t>
  </si>
  <si>
    <t>The Accounting Officer is responsible, under the requirements of Peaslake Free School Limited's funding agreement with the Secretary of State for Education dated 9 August 2013, and the Academies Financial Handbook extant from 1 September 2019, for ensuring that expenditure disbursed and income received is applied for the purposes intended by Parliament and the financial transactions conform to the authorities which govern them.</t>
  </si>
  <si>
    <t>Our responsibilities for this engagement are established in the United Kingdom by our profession's ethical guidance and are to obtain limited assurance and report in accordance with our engagement letter and the requirements of the Academies Accounts Direction 2019 to 2020.  We report to you whether anything has come to our attention in carrying out our work which suggests that in all material respects, expenditure disbursed and income received during the year ended 31 August 2020 have not been applied to purposes intended by Parliament or that the financial transactions do not conform to the authorities which govern them.</t>
  </si>
  <si>
    <t>APPROACH</t>
  </si>
  <si>
    <t>We conducted our engagement in accordance with the Academies Accounts Direction 2019 to 2020 issued by the ESFA.  We performed a limited assurance engagement as defined in our engagement letter.</t>
  </si>
  <si>
    <t xml:space="preserve">The objective of a limited assurance engagement is to perform such procedures as to obtain information and explanations in order to provide us with sufficient appropriate evidence to express a negative conclusion on regularity.  </t>
  </si>
  <si>
    <t>A limited assurance engagement is more limited in scope than a reasonable assurance engagement and consequently does not enable us to obtain assurance that we would become aware of all significant matters that might be identified in a reasonable assurance engagement.  Accordingly, we do not express a positive opinion.</t>
  </si>
  <si>
    <t>Our engagement includes examination, on a test basis, of evidence relevant to the regularity and propriety of the academy's income and expenditure.</t>
  </si>
  <si>
    <t>PEASLAKE FREE SCHOOL LIMITED AND THE EDUCATION AND SKILLS FUNDING AGENCY (continued)</t>
  </si>
  <si>
    <t>CONCLUSION</t>
  </si>
  <si>
    <t xml:space="preserve">In the course of our work, nothing has come to our attention which suggests that in all material respects the expenditure disbursed and income received during the year 1 September 2019 to 31 August 2020 have not been applied to purposes intended by Parliament and the financial transactions do not conform to the authorities which govern them. </t>
  </si>
  <si>
    <t xml:space="preserve">Mr D P Wheeler FCCA </t>
  </si>
  <si>
    <t xml:space="preserve">STATEMENT OF FINANCIAL ACTIVITIES INCORPORATING INCOME AND EXPENDITURE ACCOUNT </t>
  </si>
  <si>
    <t>Note</t>
  </si>
  <si>
    <t>Unrestricted funds 2020</t>
  </si>
  <si>
    <t>Restricted funds 2020</t>
  </si>
  <si>
    <t>Restricted fixed asset funds 2020</t>
  </si>
  <si>
    <t>Total funds 2020</t>
  </si>
  <si>
    <t>Total funds 2019</t>
  </si>
  <si>
    <t>£</t>
  </si>
  <si>
    <t>INCOME FROM:</t>
  </si>
  <si>
    <t>Donations and capital grants</t>
  </si>
  <si>
    <t>Charitable activities</t>
  </si>
  <si>
    <t>Other trading activities</t>
  </si>
  <si>
    <t>Investments</t>
  </si>
  <si>
    <t>TOTAL INCOME</t>
  </si>
  <si>
    <t>EXPENDITURE ON:</t>
  </si>
  <si>
    <t>TOTAL EXPENDITURE</t>
  </si>
  <si>
    <t>NET INCOME/(EXPENDITURE)</t>
  </si>
  <si>
    <t>TRANSFER BETWEEN FUNDS</t>
  </si>
  <si>
    <t>OTHER RECOGNISED GAINS AND LOSSES</t>
  </si>
  <si>
    <t>Actuarial gains/(losses) on defined benefit pension scheme</t>
  </si>
  <si>
    <t>NET MOVEMENT IN FUNDS</t>
  </si>
  <si>
    <t>RECONCILIATION OF FUNDS:</t>
  </si>
  <si>
    <t>Total funds brought forward</t>
  </si>
  <si>
    <t>TOTAL FUNDS CARRIED FORWARD</t>
  </si>
  <si>
    <t>Chair of Governors</t>
  </si>
  <si>
    <t>BALANCE SHEET</t>
  </si>
  <si>
    <t>AS AT 31 AUGUST 2020</t>
  </si>
  <si>
    <t>FIXED ASSETS</t>
  </si>
  <si>
    <t>Tangible assets</t>
  </si>
  <si>
    <t>CURRENT ASSETS</t>
  </si>
  <si>
    <t>Debtors</t>
  </si>
  <si>
    <t>Cash at bank and in hand</t>
  </si>
  <si>
    <r>
      <rPr>
        <b/>
        <sz val="11"/>
        <color theme="1"/>
        <rFont val="Calibri"/>
        <family val="2"/>
        <scheme val="minor"/>
      </rPr>
      <t>CREDITORS</t>
    </r>
    <r>
      <rPr>
        <sz val="11"/>
        <color theme="1"/>
        <rFont val="Calibri"/>
        <family val="2"/>
        <scheme val="minor"/>
      </rPr>
      <t>:  amounts falling due within one year</t>
    </r>
  </si>
  <si>
    <t>NET CURRENT ASSETS</t>
  </si>
  <si>
    <t>TOTAL ASSETS LESS CURRENT LIABILITIES</t>
  </si>
  <si>
    <t>Defined benefit pension scheme liability</t>
  </si>
  <si>
    <t>NET ASSETS INCLUDING PENSION SCHEME LIABILITIES</t>
  </si>
  <si>
    <t>FUNDS OF THE ACADEMY</t>
  </si>
  <si>
    <t>Restricted income funds:</t>
  </si>
  <si>
    <t xml:space="preserve">  Restricted income funds</t>
  </si>
  <si>
    <t xml:space="preserve">  Restricted fixed asset funds</t>
  </si>
  <si>
    <t xml:space="preserve">  Restricted income funding excluding pension liability</t>
  </si>
  <si>
    <t xml:space="preserve">  liability</t>
  </si>
  <si>
    <t xml:space="preserve">  Pension reserve</t>
  </si>
  <si>
    <t xml:space="preserve">  Total restricted income funds</t>
  </si>
  <si>
    <t>Unrestricted income funds</t>
  </si>
  <si>
    <t>TOTAL FUNDS</t>
  </si>
  <si>
    <t xml:space="preserve">The financial statements on pages 18 to 37 were approved by the Governors, and authorised for issue on                        and are signed on their behalf, by: </t>
  </si>
  <si>
    <t>STATEMENT OF CASH FLOWS</t>
  </si>
  <si>
    <t>Cash flows from operating activities</t>
  </si>
  <si>
    <t>Net cash (used in)/provided by operating activities</t>
  </si>
  <si>
    <t>Cashflows from investing activities</t>
  </si>
  <si>
    <t>Change in cash and cash equivalents in the year</t>
  </si>
  <si>
    <t>Cash and cash equivalents brought forward</t>
  </si>
  <si>
    <t>NOTES TO THE FINANCIAL STATEMENTS</t>
  </si>
  <si>
    <t>1.</t>
  </si>
  <si>
    <t>ACCOUNTING POLICIES</t>
  </si>
  <si>
    <t>Peaslake Free School Limited is a company limited by guarantee and incorporated in England.</t>
  </si>
  <si>
    <t>The address of the registered office is given on page 1, and the nature of the academy trusts operations</t>
  </si>
  <si>
    <t>are set out in the Trustees report on page 2.</t>
  </si>
  <si>
    <t>A summary of the principal accounting policies adopted (which have been applied consistently, except where noted), judgments and key sources of estimation uncertainty, is set out below.</t>
  </si>
  <si>
    <t>Basis of preparation of financial statements</t>
  </si>
  <si>
    <t>The financial statements of the academy trust, which is a public benefit entity under FRS102, have been prepared under the historical cost convention in accordance with the Financial Reporting Standard Applicable in the UK and Republic of Ireland (FRS 102), the Accounting and Reporting by Charities:  Statement of Recommended Practice applicable to charities preparing their accounts in accordance with the Financial Reporting Standard applicable in the UK and the Republic of Ireland (FRS 102) (Charities SORP (FRS 102)), the Academies Accounts Direction 2019 to 2020 issued by ESFA, the Charities Act 2011 and the Companies Act 2006.</t>
  </si>
  <si>
    <t>Peaslake Free School Limited constitutes a public benefit entity as defined by FRS 102.</t>
  </si>
  <si>
    <t>Going concern</t>
  </si>
  <si>
    <t>The Trustees assess whether the use of going concern is appropriate, i.e. whether there are any material uncertainties related to events or conditions that may cast significant doubt on the ability of the academy to continue as a going concern.  The Trustees make this assessment in respect of a period of at least one year from the date of authorisation for issue of the financial statements and have concluded that the academy trust has adequate resources to continue in operational existence for the foreseeable future and there are no material uncertainties about the academy trust's ability to continue as a going concern, thus they continue to adopt the going concern basis of accounting in preparing the financial statements.</t>
  </si>
  <si>
    <t>Income</t>
  </si>
  <si>
    <t>All income is recognised once the academy has entitlement to the income, it is probable that the income will be received and the amount of income receivable can be measured reliably.</t>
  </si>
  <si>
    <t>Grants are included in the Statement of financial activities incorporating income and expenditure account on a receivable basis.  The balance of income received for specific purposes but not expended during the period is shown in the relevant funds on the Balance sheet.  Where income is received in advance of entitlement of receipt, its recognition is deferred and included in creditors as deferred income.  Where entitlement occurs before income is received, the income is accrued.</t>
  </si>
  <si>
    <t xml:space="preserve">General Annual Grant is recognised in full in the Statement of financial activities incorporating income and expenditure account in the year for which it is receivable and any abatement in respect of the period is deducted from income and recognised as a liability. </t>
  </si>
  <si>
    <t>FOR THE YEAR ENDED 31 AUGUST 2020 (continued)</t>
  </si>
  <si>
    <t>ACCOUNTING POLICIES (continued)</t>
  </si>
  <si>
    <t>Capital grants are recognised when there is entitlement and are not deferred over the life of the asset on which they are expended.  Unspent amounts of capital grant are reflected in the balance in the restricted fixed asset fund.</t>
  </si>
  <si>
    <t xml:space="preserve">Other income, including donations, is recognised in the period in which it is receivable. </t>
  </si>
  <si>
    <t>Expenditure</t>
  </si>
  <si>
    <t>Expenditure is recognised once there is a legal or constructive obligation to transfer economic benefit to a third party, it is probable that a transfer of economic benefits will be required in settlement and the amount of the obligation can be measured reliably.  Expenditure is classified by activity.  The costs of each activity are made up of the total of direct costs and shared costs, including support costs involved in undertaking each activity.  Direct costs attributable to a single activity are allocated directly to that activity.  Shared costs which contribute to more than one activity and support costs which are not attributable to a single activity are apportioned between those activities on a basis consistent with the use of resources.  Central staff costs are allocated on the basis of time spent, and depreciation charges allocated on the portion of the asset's use.</t>
  </si>
  <si>
    <t>Expenditure on charitable activities are costs incurred on the academy's educational operations, including support costs and those costs relating to the governance of the academy appointed to charitable activities.</t>
  </si>
  <si>
    <t>All expenditure is shown net of value added tax.</t>
  </si>
  <si>
    <t>Tangible fixed assets and depreciation</t>
  </si>
  <si>
    <t>All assets costing more than £150 are capitalised and are carried at cost, net of depreciation and any provision for impairment.</t>
  </si>
  <si>
    <t>Where tangible fixed assets have been acquired with the aid of specific grants, either from the government or from the private sector, they are included in the Balance sheet at cost and depreciated over their expected useful economic life.  Where there are specific conditions attached to the funding requiring the continued use of the asset, the related grants are credited to a restricted fixed asset fund in the Statement of financial activities incorporating income and expenditure account and carried forward in the Balance sheet.  Depreciation on the relevant assets is charged directly to the restricted fixed asset fund in the Statement of financial activities incorporating income and expenditure account.  Where tangible fixed assets have been acquired with unrestricted funds, depreciation on such assets is charged to the unrestricted funds.</t>
  </si>
  <si>
    <t>Depreciation is provided on all tangible fixed assets other than freehold land, at rates calculated to write-off the cost of these assets, less their estimated residual value, over their expected useful lives on the following basis:</t>
  </si>
  <si>
    <t>Fixtures and fittings</t>
  </si>
  <si>
    <t>25% Straight line</t>
  </si>
  <si>
    <t>Computer equipment</t>
  </si>
  <si>
    <t>A review for impairment of a fixed asset is carried out if events or changes in circumstances indicate that the carrying value of any fixed asset may not be recoverable.  Shortfalls between the carrying value of fixed assets and their recoverable amounts are recognised as impairments.  Impairments losses are recognised in the Statement of financial activities incorporating income and expenditure account.</t>
  </si>
  <si>
    <t>Trade and other debtors are recognised at the settlement amount after any trade discount offered.  Prepayments are valued at the amount prepaid net of any trade discounts due.</t>
  </si>
  <si>
    <t>Cash at Bank and in hand</t>
  </si>
  <si>
    <t>Cash at bank and in hand includes cash and short term highly liquid investments with a short maturity of three months or less from the date of acquisition or opening of the deposit or similar account.</t>
  </si>
  <si>
    <t>Liabilities and provisions</t>
  </si>
  <si>
    <t>Liabilities and provisions are recognised when there is an obligation at the Balance sheet date as a result of a past event, it is probable that a transfer of economic benefit will be required in settlement, and the amount of the settlement can be estimated reliably.  Liabilities are recognised at the amount that the academy anticipates it will pay to settle the debt or the amount it has received as advanced payments for the goods or services it must provide.  Provisions are measured at the best estimate of the amounts required to settle the obligation.  Where the effect of the time value of money is material, the provision is based on the present value of those amounts, discounted at the pre-tax discount rate that reflects the risks specific to the liability.  The unwinding of the discount is recognised within interest payable and similar charges.</t>
  </si>
  <si>
    <t>The academy only holds basic financial instruments as defined in FRS 102.  The financial assets and financial liabilities of the academy and their measurement basis are as follows:</t>
  </si>
  <si>
    <r>
      <rPr>
        <i/>
        <sz val="11"/>
        <color theme="1"/>
        <rFont val="Calibri"/>
        <family val="2"/>
        <scheme val="minor"/>
      </rPr>
      <t xml:space="preserve">Financial assets - </t>
    </r>
    <r>
      <rPr>
        <sz val="11"/>
        <color theme="1"/>
        <rFont val="Calibri"/>
        <family val="2"/>
        <scheme val="minor"/>
      </rPr>
      <t>trade and other debtors are basic financial instruments and are debt instruments measured at amortised cost as detailed in note 12.  Prepayments are not financial instruments.  Amounts due to the academy's wholly owned subsidiary are held at face value less any impairment.  Cash at bank is classified as a basic financial instrument and is measured at face value.</t>
    </r>
  </si>
  <si>
    <r>
      <t xml:space="preserve">Financial liabilities - </t>
    </r>
    <r>
      <rPr>
        <sz val="11"/>
        <color theme="1"/>
        <rFont val="Calibri"/>
        <family val="2"/>
        <scheme val="minor"/>
      </rPr>
      <t xml:space="preserve">trade creditors, accruals and other creditors are financial instruments, and are measured at amortised costs as detailed in note 13.  Taxation and social security are not included in the financial instruments disclosure definition.  Deferred income is not deemed to be a financial liability, as the cash settlement has already taken place and there is an obligation to deliver services rather than cash or other financial instruments. </t>
    </r>
  </si>
  <si>
    <t>1.10</t>
  </si>
  <si>
    <t>Taxation</t>
  </si>
  <si>
    <t>The academy is considered to pass the tests set out in Paragraph 1 Schedule 6 of the Finance Act 2010 and therefore it meets the definition of a charitable company for UK corporation tax purposes.  Accordingly, the academy is potentially exempt from taxation in respect of income or capital gains received within categories covered by Chapter 3 Part 11 of the Corporation Tax Act 2010 or Section 256 of the Taxation of Chargeable Gains Act 1992, to the extent that such income or gains are applied exclusively to charitable purposes.</t>
  </si>
  <si>
    <t>Pensions</t>
  </si>
  <si>
    <t xml:space="preserve">Retirement benefits to employees of the academy trust are provided by the Teachers' Pension Scheme ("TPS") and the Local Governments Pension Scheme ("LGPS").  These are defined benefit schemes.  </t>
  </si>
  <si>
    <t>The TPS is an unfunded scheme and contributions are calculated so as to spread the cost of pensions over employees' working lives with the academy in such a way that the pension cost is a substantially level percentage of current and future pensionable payroll.  The contributions are determined by the Government Actuary on the basis of quadrennial valuations using a prospective unit credit method.  As stated in note 18, the TPS is a multi-employer scheme and there is insufficient information available to use defined benefit accounting.  The TPS is therefore treated as a defined contribution scheme for accounting purposes and the contributions recognised in the period to which they relate.</t>
  </si>
  <si>
    <t>The LGPS is a funded scheme and the assets are held separately from those of the academy trust in separate trustee administered funds.  Pension scheme assets are measured at fair value and liabilities are measured on an actuarial basis using the projected unit credit method and discounted at a rate equivalent to the current rate of return on a high quality corporate bond of equivalent term and currency to the liabilities.  The actuarial valuations are obtained at least triennially and are updated at each Balance sheet date.  The amounts charged to operating surplus are the current service costs and the costs of scheme introductions, benefit changes, settlements and curtailments.  They are included as part of staff costs as incurred.  Net interest on the net defined benefit liability/asset is also recognised in the Statement of financial activities incorporating income and expenditure account and comprises the interest cost on the defined benefit obligation and interest income on the scheme assets, calculated by multiplying the fair value of the scheme assets at the beginning of the period by the rate used to discount the benefit obligations.  The difference between the interest income on the scheme assets and the actual return on the scheme assets is recognised in other recognised gains and losses.</t>
  </si>
  <si>
    <t>Actuarial gains and losses are recognised immediately in other recognised gains and losses.</t>
  </si>
  <si>
    <t>Fund accounting</t>
  </si>
  <si>
    <t>Unrestricted income funds represent those resources which may be used towards meeting any of the charitable objects of the academy at the discretion of the Trustees.</t>
  </si>
  <si>
    <t>Restricted fixed asset funds are resources which are to be applied to specific capital purposes imposed by the Department for Education where the asset acquired or created is held for a specific purpose.</t>
  </si>
  <si>
    <t>Restricted general funds comprise all other restricted funds received with restrictions imposed by the funder and include grants from the Department for Education.</t>
  </si>
  <si>
    <t>Critical accounting estimates and areas of judgement</t>
  </si>
  <si>
    <t>Estimates and judgements are continually evaluated and are based on historical experience and other factors, including expectations of future events that are believed to be reasonable under the circumstances.</t>
  </si>
  <si>
    <t>Critical accounting estimates and assumptions:</t>
  </si>
  <si>
    <t>The academy makes estimates and assumptions concerning the future.  The resulting accounting estimates and assumptions will, by definition, seldom equal the related actual results.  The estimates and assumptions that have a significant risk of causing a material adjustment to the carrying amounts of assets and liabilities within the next financial year are discussed below.</t>
  </si>
  <si>
    <t>The present value of the Local Government Pension Scheme defined benefit liability depends on a number of factors that are determined on an actuarial basis using a variety of assumptions.  The assumptions used in determining the net cost (income) for pensions include the discount rate.  Any changes in these assumptions, which are disclosed in note 18, will impact the carrying amount of the pension liability.  Furthermore a roll forward approach which projects results from the latest full actuarial valuation performed at 31 March 2016 has been used by the actuary in valuing the pensions liability at 31 August 2020.  Any differences between the figures derived from the roll forward approach and a full actuarial valuation would impact on the carrying amount of the pension liability.</t>
  </si>
  <si>
    <t>2.</t>
  </si>
  <si>
    <t xml:space="preserve">INCOME FROM DONATIONS AND CAPITAL GRANTS </t>
  </si>
  <si>
    <t>Unrestricted funds      2020</t>
  </si>
  <si>
    <t>Restricted funds    
2020</t>
  </si>
  <si>
    <t>Restricted fixed asset funds    2020</t>
  </si>
  <si>
    <t xml:space="preserve">General donations </t>
  </si>
  <si>
    <t>Total 2019</t>
  </si>
  <si>
    <t>3.</t>
  </si>
  <si>
    <t>FUNDING FOR ACADEMY'S EDUCATIONAL OPERATIONS</t>
  </si>
  <si>
    <t>Unrestricted funds      
2020</t>
  </si>
  <si>
    <t>Restricted funds    2020</t>
  </si>
  <si>
    <t>DfE/ESFA grants</t>
  </si>
  <si>
    <t>Infrastructure grant</t>
  </si>
  <si>
    <t>General grant</t>
  </si>
  <si>
    <t>Universal free school meals</t>
  </si>
  <si>
    <t>Parental SEN support</t>
  </si>
  <si>
    <t>Sports grant</t>
  </si>
  <si>
    <t>4.</t>
  </si>
  <si>
    <t>OTHER TRADING ACTIVITIES</t>
  </si>
  <si>
    <t>Nursery recharges</t>
  </si>
  <si>
    <t>Rates rebate</t>
  </si>
  <si>
    <t>Equipment and Uniform sales</t>
  </si>
  <si>
    <t>5.</t>
  </si>
  <si>
    <t>INVESTMENT INCOME</t>
  </si>
  <si>
    <t>Bank interest</t>
  </si>
  <si>
    <t>6.</t>
  </si>
  <si>
    <t>EXPENDITURE</t>
  </si>
  <si>
    <t>Staff costs 2020</t>
  </si>
  <si>
    <t>Premises 2020</t>
  </si>
  <si>
    <t>Other costs 2020</t>
  </si>
  <si>
    <t>Total      2020</t>
  </si>
  <si>
    <t>Total      2019</t>
  </si>
  <si>
    <t>Direct costs</t>
  </si>
  <si>
    <t>Support costs</t>
  </si>
  <si>
    <t>Staff costs 2019</t>
  </si>
  <si>
    <t>Premises 2019</t>
  </si>
  <si>
    <t>Other costs 2019</t>
  </si>
  <si>
    <t>7.</t>
  </si>
  <si>
    <t>NET INCOME (EXPENDITURE)</t>
  </si>
  <si>
    <t>This is stated after charging:</t>
  </si>
  <si>
    <t>Depreciation of tangible fixed assets:</t>
  </si>
  <si>
    <t>owned by the charity</t>
  </si>
  <si>
    <t>Non audit</t>
  </si>
  <si>
    <t>8.</t>
  </si>
  <si>
    <t>AUDITORS' REMUNERATION</t>
  </si>
  <si>
    <t>Cheeld Wheeler (Salary &amp; PAYE Preparation - Apr-Sept 2019)</t>
  </si>
  <si>
    <t>Tfr</t>
  </si>
  <si>
    <t>Cheeld Wheeler (Preparation of EFA Return to 31/8/19)</t>
  </si>
  <si>
    <t>The Auditor's renumeration amounts to an Audit fee of £3,000 (2019 - £2,800), and for non audit services of £5,165 (2019 - £766).</t>
  </si>
  <si>
    <t>Cheeld Wheeler (Salary Prep Oct-Mar, PAYE &amp; P60 Prep)</t>
  </si>
  <si>
    <t>Braidwood Wheeler (Start of Xero Set-up)</t>
  </si>
  <si>
    <t>Xero costs</t>
  </si>
  <si>
    <t>9.</t>
  </si>
  <si>
    <t>a)  STAFF COSTS</t>
  </si>
  <si>
    <t>Staff costs were as follows:</t>
  </si>
  <si>
    <t>Wages and salaries</t>
  </si>
  <si>
    <t>Social security costs</t>
  </si>
  <si>
    <t>Operating costs of defined benefit pension schemes</t>
  </si>
  <si>
    <t>b)  STAFF NUMBERS</t>
  </si>
  <si>
    <t>The average number of persons employed by the academy during the year was as follows:</t>
  </si>
  <si>
    <t>No.</t>
  </si>
  <si>
    <t>Teachers</t>
  </si>
  <si>
    <t>Administration and support</t>
  </si>
  <si>
    <t>Management</t>
  </si>
  <si>
    <t>c)  HIGHER PAID STAFF</t>
  </si>
  <si>
    <t>No employee received renumeration amounting to more than £60,000 in either year.</t>
  </si>
  <si>
    <t>d)  KEY MANAGEMENT PERSONNEL</t>
  </si>
  <si>
    <t>The key management personnel of the academy trust comprise the Trustees and the senior management team who comprise Ms S Dangerfield, M Foster and D Newman.  The total amount of employee benefits received by the key management personnel was £39,180 (2019: £34,133).</t>
  </si>
  <si>
    <t>10.</t>
  </si>
  <si>
    <t>TRUSTEES' RENUMERATION AND EXPENSES</t>
  </si>
  <si>
    <t>During the year ended 31 August 2020, no Trustees received any renumeration (2019 - £NIL).</t>
  </si>
  <si>
    <t>During the year ended 31 August 2020, no Trustees received any benefits (2019 - £NIL).</t>
  </si>
  <si>
    <t>During the year ended 31 August 2020, no Trustees received any reimbursement of expenses (2019 - £NIL).</t>
  </si>
  <si>
    <t>11.</t>
  </si>
  <si>
    <t>TANGIBLE FIXED ASSETS</t>
  </si>
  <si>
    <t>Total</t>
  </si>
  <si>
    <t>Cost</t>
  </si>
  <si>
    <t xml:space="preserve">At 1 September 2019 </t>
  </si>
  <si>
    <t>Additions</t>
  </si>
  <si>
    <t>Disposals</t>
  </si>
  <si>
    <t xml:space="preserve">At 31 August 2020 </t>
  </si>
  <si>
    <t>Depreciation</t>
  </si>
  <si>
    <t>At 1 September 2019</t>
  </si>
  <si>
    <t>Charge for the year</t>
  </si>
  <si>
    <t>At 31 August 2020</t>
  </si>
  <si>
    <t>Net book value</t>
  </si>
  <si>
    <t>At 31 August 2019</t>
  </si>
  <si>
    <t>The school operates from a building owned by the Peaslake School Trust and is leased to the academy trust.</t>
  </si>
  <si>
    <t>12.</t>
  </si>
  <si>
    <t>DEBTORS</t>
  </si>
  <si>
    <t>Other debtors</t>
  </si>
  <si>
    <t>Prepayments and accrued income</t>
  </si>
  <si>
    <t>13.</t>
  </si>
  <si>
    <t>CREDITORS:  Amounts falling due within one year</t>
  </si>
  <si>
    <t>Other creditors</t>
  </si>
  <si>
    <t>Accruals and deferred income</t>
  </si>
  <si>
    <t>14.</t>
  </si>
  <si>
    <t>STATEMENT OF FUNDS - CURRENT YEAR</t>
  </si>
  <si>
    <t>Balance at 1 September 2019</t>
  </si>
  <si>
    <t>Transfers</t>
  </si>
  <si>
    <t>Balance at 31 August 2020</t>
  </si>
  <si>
    <t>Unrestricted funds</t>
  </si>
  <si>
    <t>General Fund</t>
  </si>
  <si>
    <t>Restricted funds</t>
  </si>
  <si>
    <t>Restricted Funds - all funds</t>
  </si>
  <si>
    <t>Pension reserve</t>
  </si>
  <si>
    <t>Restricted fixed asset funds</t>
  </si>
  <si>
    <t>Restricted Fixed Asset Funds - all funds</t>
  </si>
  <si>
    <t>Total restricted funds</t>
  </si>
  <si>
    <t>Total of funds</t>
  </si>
  <si>
    <t>STATEMENT OF FUNDS - PRIOR YEAR</t>
  </si>
  <si>
    <t>Balance at 1 September 2018</t>
  </si>
  <si>
    <t>Balance at 31 August 2019</t>
  </si>
  <si>
    <t>-</t>
  </si>
  <si>
    <t>The specific purposes for which the funds are to be applied are as follows:</t>
  </si>
  <si>
    <t>The Unrestricted funds will be used in due course for general school running costs.  The Restricted fixed asset fund will be reduced by depreciation on the fixed assets owned by the School and the General Restricted fund is the surplus remaining from the GAG and other funding monies which will be used in due course for general School running costs.</t>
  </si>
  <si>
    <t>15.</t>
  </si>
  <si>
    <t>ANALYSIS OF NET ASSETS BETWEEN FUNDS - CURRENT YEAR</t>
  </si>
  <si>
    <t>Restricted funds     2020</t>
  </si>
  <si>
    <t>Tangible fixed assets</t>
  </si>
  <si>
    <t>Current assets</t>
  </si>
  <si>
    <t>Creditors due within one year</t>
  </si>
  <si>
    <t>Provisions for liabilities and charges</t>
  </si>
  <si>
    <t>ANALYSIS OF NET ASSETS BETWEEN FUNDS - PRIOR YEAR</t>
  </si>
  <si>
    <t>Unrestricted funds 2019</t>
  </si>
  <si>
    <t>Restricted funds     2019</t>
  </si>
  <si>
    <t>Restricted fixed asset funds    2019</t>
  </si>
  <si>
    <t>16.</t>
  </si>
  <si>
    <t>RECONCILIATION OF NET INCOME TO NET CASH CASH FLOW FROM OPERATING ACTIVITIES</t>
  </si>
  <si>
    <t>Net income for the year (per Statement of Financial Activities)</t>
  </si>
  <si>
    <t>Adjustment for:</t>
  </si>
  <si>
    <t>Depreciation charges</t>
  </si>
  <si>
    <t>Gain on disposals</t>
  </si>
  <si>
    <t>Increase in debtors</t>
  </si>
  <si>
    <t>Increase in creditors</t>
  </si>
  <si>
    <t>17.</t>
  </si>
  <si>
    <t>CASHFLOWS FROM INVESTING ACTIVITIES</t>
  </si>
  <si>
    <t>Purchase of tangible fixed assets</t>
  </si>
  <si>
    <t>18</t>
  </si>
  <si>
    <t>ANALYSIS OF CASH AND CASH EQUIVALENTS</t>
  </si>
  <si>
    <t>Cash at bank</t>
  </si>
  <si>
    <t>19.</t>
  </si>
  <si>
    <t>PENSION COMMITMENTS</t>
  </si>
  <si>
    <t>The academy's employees belong to two principal pension schemes:  the Teacher's Pension Scheme for England and Wales (TPS) for academic and related staff; and the Local Government Pension Scheme (LGPS) for non-teaching staff, which is managed by Surrey County Council.  Both are Multi-employer defined benefit pension schemes.</t>
  </si>
  <si>
    <t>The latest actuarial valuation of the TPS related to the period ended 31 March 2012 and of the LGPS 31 August 2020.</t>
  </si>
  <si>
    <t>There were no outstanding or prepaid contributions at either the beginning or the end of the financial year.</t>
  </si>
  <si>
    <t>Teacher's Pension Scheme</t>
  </si>
  <si>
    <t>Introduction</t>
  </si>
  <si>
    <t>The Teachers' Pension Scheme (TPS) is a statutory, contributory, defined benefit scheme, governed by the Teachers' Pensions Regulations (2014)  Membership is automatic for full-time teachers in academies and, from 1 January 2007, automatic for teachers in part-time employment following appointment or a change of contract, although they are able to opt out.</t>
  </si>
  <si>
    <t>The TPS is an unfunded scheme and members contribute on a 'pay as you go' basis - these contributions along with those made by employers are credited to the Exchequer.  Retirement and other pension benefits are paid by public funds provided by Parliament.</t>
  </si>
  <si>
    <t>Valuation of the Teachers' Pension Scheme</t>
  </si>
  <si>
    <t>The Government Actuary, using normal actuarial principles, conducts a formal actuarial review of the TPS in accordance with the Public Service Pensions (Valuations and Employer Cost Cap) Directions 2014 published by HM Treasury.  The aim of the review is to specify the level of future contributions.  Actuarial scheme valuations are dependent on assumptions about the value of future costs, design of benefits and many other factors.  The latest actuarial valuation of the TPS was carried out as at 31 March 2012 and in accordance with the Public Service Pensions (Valuations and Employer Cost Cap) Directions 2014.  The valuation report was published by the Department for Education on 9 June 2014.  The key elements of the valuation and subsequent consultation are:</t>
  </si>
  <si>
    <t>employer contribution rates set at 16.48% of pensionable pay, including a 0.08% employer administration charge.</t>
  </si>
  <si>
    <t>total scheme liabilities (pensions currently in payment and the estimated cost of future benefits) for service to the effective date of £191,500 million, and notional assets (estimated future contributions together with the notional investments held at the valuation date) of £176,600 million giving a notional past service deficit of £14,900 million</t>
  </si>
  <si>
    <t xml:space="preserve">an employer cost cap of 10.9% of pensionable pay will be applied to future valuations </t>
  </si>
  <si>
    <t>the assumed real rate of return is 3.0% in excess of prices and 2% in excess of earnings.  The rate of real earnings growth is assumed to be 2.75%.  The assumed nominal rate of return is 5.06%.</t>
  </si>
  <si>
    <t>The TPS valuation for 2012 determined an employer rate of 16.4%, which was payable from September 2015.  The next valuation of the TPS is currently underway based on April 2016 data, whereupon the employer contribution rate is expected to be reassessed and will be payable from 1 September 2019.</t>
  </si>
  <si>
    <r>
      <t>The employer's pension costs paid to TPS in the period amounted to £30,924  (</t>
    </r>
    <r>
      <rPr>
        <i/>
        <sz val="11"/>
        <color theme="1"/>
        <rFont val="Calibri"/>
        <family val="2"/>
        <scheme val="minor"/>
      </rPr>
      <t>2019- £15,072).</t>
    </r>
  </si>
  <si>
    <t>A copy of the valuation report and supporting documentation is on the Teachers' Pensions website (www.teacherspensions.co.uk/news/employers/2014/06/publication-of-the-valuation-report.aspx).</t>
  </si>
  <si>
    <t>Under the definitions set out in FRS 102, the TPS is an unfunded multi-employer pension scheme.  The trust has accounted for its contributions to the scheme as if it were a defined contribution scheme.  The trust has set out above the information available on the scheme.</t>
  </si>
  <si>
    <t>Local Government Pension Scheme</t>
  </si>
  <si>
    <r>
      <t>The LGPS is a funded defined benefit scheme, with assets held in separate trustee-administered funds.  The total contribution made for the year ended 31 August 2020 was £13,966 (</t>
    </r>
    <r>
      <rPr>
        <i/>
        <sz val="11"/>
        <color theme="1"/>
        <rFont val="Calibri"/>
        <family val="2"/>
        <scheme val="minor"/>
      </rPr>
      <t xml:space="preserve">2019 - £14,985), </t>
    </r>
    <r>
      <rPr>
        <sz val="11"/>
        <color theme="1"/>
        <rFont val="Calibri"/>
        <family val="2"/>
        <scheme val="minor"/>
      </rPr>
      <t>of which employer's contributions totalled £10,880 (</t>
    </r>
    <r>
      <rPr>
        <i/>
        <sz val="11"/>
        <color theme="1"/>
        <rFont val="Calibri"/>
        <family val="2"/>
        <scheme val="minor"/>
      </rPr>
      <t xml:space="preserve">2019 - £11,821) </t>
    </r>
    <r>
      <rPr>
        <sz val="11"/>
        <color theme="1"/>
        <rFont val="Calibri"/>
        <family val="2"/>
        <scheme val="minor"/>
      </rPr>
      <t>and employees' contributions totalled £3,086  (</t>
    </r>
    <r>
      <rPr>
        <i/>
        <sz val="11"/>
        <color theme="1"/>
        <rFont val="Calibri"/>
        <family val="2"/>
        <scheme val="minor"/>
      </rPr>
      <t>2019 - £3,164).</t>
    </r>
    <r>
      <rPr>
        <sz val="11"/>
        <color theme="1"/>
        <rFont val="Calibri"/>
        <family val="2"/>
        <scheme val="minor"/>
      </rPr>
      <t xml:space="preserve">  The agreed contribution rates for future years are 20.1% for employers and 5.5%-5.8% for employees, depending on salary.</t>
    </r>
  </si>
  <si>
    <t>Parliament has agreed, at the request of the Secretary of State for Education, to a guarantee that, in the event of academy trust closure, outstanding Local Government Pension Scheme liabilities would be met by the Department for Education.  The guarantee came into force on 18 July 2013.</t>
  </si>
  <si>
    <t>PENSION COMMITMENTS (continued)</t>
  </si>
  <si>
    <t>Surrey Pension Fund</t>
  </si>
  <si>
    <t>Principal actuarial assumptions:</t>
  </si>
  <si>
    <t>Rate of increase in salaries</t>
  </si>
  <si>
    <t>Rate of increase for pensions in payment / inflation</t>
  </si>
  <si>
    <t>Discount rate for scheme liabilities</t>
  </si>
  <si>
    <t>Inflation assumption (CPI)</t>
  </si>
  <si>
    <t>Commutation of pensions to lump sums</t>
  </si>
  <si>
    <t>The current mortality assumptions include sufficient allowance for future improvements in mortality rates.  The assumed life expectations on retirement age 65 are:</t>
  </si>
  <si>
    <t>Retiring today</t>
  </si>
  <si>
    <t>Males</t>
  </si>
  <si>
    <t>Females</t>
  </si>
  <si>
    <t>Retiring in 20 years</t>
  </si>
  <si>
    <t>The academy's share of the assets in the scheme was:</t>
  </si>
  <si>
    <t xml:space="preserve">Fair value at </t>
  </si>
  <si>
    <t>Fair value at</t>
  </si>
  <si>
    <t>31 August</t>
  </si>
  <si>
    <t>Total value of assets</t>
  </si>
  <si>
    <t>Total market value of assets</t>
  </si>
  <si>
    <r>
      <t>The actuarial return on scheme assets was XX% (</t>
    </r>
    <r>
      <rPr>
        <i/>
        <sz val="11"/>
        <color theme="1"/>
        <rFont val="Calibri"/>
        <family val="2"/>
        <scheme val="minor"/>
      </rPr>
      <t>2019 - 6.4%)</t>
    </r>
  </si>
  <si>
    <t>Movements in the present value of the defined benefit obligation were as follows:</t>
  </si>
  <si>
    <t>Opening defined benefit obligation</t>
  </si>
  <si>
    <t>Interest cost</t>
  </si>
  <si>
    <t>Actuarial (gains)/losses</t>
  </si>
  <si>
    <t>Current service costs</t>
  </si>
  <si>
    <t>Past service costs</t>
  </si>
  <si>
    <t>Contributions by scheme participants</t>
  </si>
  <si>
    <t>Changes in demographic assumptions</t>
  </si>
  <si>
    <t>Closing defined benefit obligation</t>
  </si>
  <si>
    <t>Movements in the fair value of the academy's share of scheme assets:</t>
  </si>
  <si>
    <t>Opening fair value of scheme assets</t>
  </si>
  <si>
    <t>Interest income on plan assets</t>
  </si>
  <si>
    <t>Employer contributions</t>
  </si>
  <si>
    <t>Return on assets</t>
  </si>
  <si>
    <t>Employee contributions</t>
  </si>
  <si>
    <t>Closing fair value of scheme assets</t>
  </si>
  <si>
    <t>20.</t>
  </si>
  <si>
    <t>Each member of the charitable company undertakes to contribute to the assets of the company in the event of it being wound up while he/she is a member, or within one year after he/she ceases to be a member, such amount as may be required, not exceeding £10 for the debts and liabilities contracted before he/she ceases to be a member.</t>
  </si>
  <si>
    <t>21.</t>
  </si>
  <si>
    <t>RELATED PARTY TRANSACTIONS</t>
  </si>
  <si>
    <t>Owing to the nature of the academy's operations and the composition of the board of governors being drawn from local public and private sector organisations, transactions may take place with organisations in which the trust has an interest.  All transactions involving such organisations are conducted at arm's length and in accordance with the academy's financial regulations and normal procurement procedures.</t>
  </si>
  <si>
    <t>During the year, a company in which Mr Gruber is a director, refurbished playground equipment and provided cleaning services at a cost of £12,830.</t>
  </si>
  <si>
    <t>DETAILED INCOME AND EXPENDITURE ACCOUNT</t>
  </si>
  <si>
    <t>INCOME FROM EDUCATIONAL</t>
  </si>
  <si>
    <t>OPERATIONS</t>
  </si>
  <si>
    <t>General annual grant</t>
  </si>
  <si>
    <t>Infrastructure Grant</t>
  </si>
  <si>
    <t>Sports Grants</t>
  </si>
  <si>
    <t>Universal Grant - Free school meals</t>
  </si>
  <si>
    <t>Supplemental Teacher Pay Grants</t>
  </si>
  <si>
    <t>Breakfast,after school clubs and trips</t>
  </si>
  <si>
    <t>Uniform and equipment sales</t>
  </si>
  <si>
    <t>Swimming, P.E.</t>
  </si>
  <si>
    <t>Sundry income</t>
  </si>
  <si>
    <t>Bank interest received</t>
  </si>
  <si>
    <t>TOTAL INCOME FROM EDUCATIONAL</t>
  </si>
  <si>
    <t>DETAILED INCOME AND EXPENDITURE ACCOUNT (continued)</t>
  </si>
  <si>
    <t xml:space="preserve">LESS: </t>
  </si>
  <si>
    <t>EXPENDITURE ON EDUCATIONAL OPERATIONS</t>
  </si>
  <si>
    <t>Outs'd admin</t>
  </si>
  <si>
    <t>Auditors remun</t>
  </si>
  <si>
    <t>Auditors remuneration - non audit work</t>
  </si>
  <si>
    <t>Legal and professional</t>
  </si>
  <si>
    <t>non-audit</t>
  </si>
  <si>
    <t>Teachers, TA's and SEN salaries</t>
  </si>
  <si>
    <t>Admin salaries</t>
  </si>
  <si>
    <t>Music salaries</t>
  </si>
  <si>
    <t>Histon House (Scholarpack On-line Registration Package)(Share)</t>
  </si>
  <si>
    <t>Staff training</t>
  </si>
  <si>
    <t>Audit Letter Fee</t>
  </si>
  <si>
    <t>P.E. and outdoor activities</t>
  </si>
  <si>
    <t>School stationery and books</t>
  </si>
  <si>
    <t>Consumables</t>
  </si>
  <si>
    <t>Equipment and uniforms for resale</t>
  </si>
  <si>
    <t>Free school meals</t>
  </si>
  <si>
    <t>2019/20 audit</t>
  </si>
  <si>
    <t>Outsourced admin and supply</t>
  </si>
  <si>
    <t>Xero work</t>
  </si>
  <si>
    <t>I.T. costs</t>
  </si>
  <si>
    <t>Transport and trips</t>
  </si>
  <si>
    <t>Breakfast and after school clubs</t>
  </si>
  <si>
    <t>Publicity and marketing</t>
  </si>
  <si>
    <t>Caretaking and cleaning</t>
  </si>
  <si>
    <t>Recurring establishment costs</t>
  </si>
  <si>
    <t>Repairs and maintenance</t>
  </si>
  <si>
    <t>Sundry expenses</t>
  </si>
  <si>
    <t>TOTAL EXPENDITURE FOR EDUCATIONAL</t>
  </si>
  <si>
    <t>NET EXPENDITURE FROM CHARITABLE</t>
  </si>
  <si>
    <t>SOURCES</t>
  </si>
  <si>
    <t>OTHER EXPENDITURE</t>
  </si>
  <si>
    <t>Auditors remuneration</t>
  </si>
  <si>
    <t>TOTAL OTHER EXPENDITURE</t>
  </si>
  <si>
    <t>NET (EXPENDITURE)/INCOME FOR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</si>
</sst>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3" formatCode="_-* #,##0.00_-;\-* #,##0.00_-;_-* &quot;-&quot;??_-;_-@_-"/>
    <numFmt numFmtId="164" formatCode="\(#,##0.00\);\ \(#.##0.00\)"/>
    <numFmt numFmtId="165" formatCode="\(#,##0\);\ \(#,##0\)"/>
    <numFmt numFmtId="166" formatCode="_-* #,##0_-;\-* #,##0_-;_-* &quot;-&quot;??_-;_-@_-"/>
    <numFmt numFmtId="167" formatCode="d&quot; &quot;mmm&quot; &quot;yyyy"/>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sz val="11"/>
      <color theme="1"/>
      <name val="Calibri"/>
      <family val="2"/>
    </font>
    <font>
      <b/>
      <sz val="11"/>
      <color theme="1"/>
      <name val="Calibri"/>
      <family val="2"/>
    </font>
    <font>
      <sz val="10"/>
      <color theme="1"/>
      <name val="Calibri"/>
      <family val="2"/>
    </font>
    <font>
      <i/>
      <sz val="11"/>
      <color theme="1"/>
      <name val="Calibri"/>
      <family val="2"/>
      <scheme val="minor"/>
    </font>
    <font>
      <i/>
      <sz val="11"/>
      <color theme="1"/>
      <name val="Calibri"/>
      <family val="2"/>
    </font>
    <font>
      <sz val="11"/>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u/>
      <sz val="11"/>
      <color theme="1"/>
      <name val="Calibri"/>
      <family val="2"/>
      <scheme val="minor"/>
    </font>
    <font>
      <b/>
      <i/>
      <sz val="11"/>
      <color theme="1"/>
      <name val="Calibri"/>
      <family val="2"/>
      <scheme val="minor"/>
    </font>
    <font>
      <sz val="10"/>
      <name val="Arial"/>
      <family val="2"/>
    </font>
    <font>
      <sz val="10"/>
      <color rgb="FF000000"/>
      <name val="Verdan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s>
  <cellStyleXfs count="3">
    <xf numFmtId="0" fontId="0" fillId="0" borderId="0"/>
    <xf numFmtId="43" fontId="10" fillId="0" borderId="0" applyFont="0" applyFill="0" applyBorder="0" applyAlignment="0" applyProtection="0"/>
    <xf numFmtId="0" fontId="17" fillId="0" borderId="0"/>
  </cellStyleXfs>
  <cellXfs count="262">
    <xf numFmtId="0" fontId="0" fillId="0" borderId="0" xfId="0"/>
    <xf numFmtId="0" fontId="0" fillId="0" borderId="0" xfId="0" applyAlignment="1">
      <alignment horizontal="center"/>
    </xf>
    <xf numFmtId="0" fontId="1" fillId="0" borderId="0" xfId="0" applyFont="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wrapText="1"/>
    </xf>
    <xf numFmtId="0" fontId="5" fillId="0" borderId="0" xfId="0" applyFont="1" applyAlignment="1">
      <alignment vertical="top"/>
    </xf>
    <xf numFmtId="0" fontId="7" fillId="0" borderId="0" xfId="0" applyFont="1"/>
    <xf numFmtId="0" fontId="0" fillId="0" borderId="0" xfId="0" applyAlignment="1">
      <alignment horizontal="center" vertical="center"/>
    </xf>
    <xf numFmtId="0" fontId="0" fillId="0" borderId="1" xfId="0" applyBorder="1"/>
    <xf numFmtId="0" fontId="0" fillId="0" borderId="0" xfId="0" applyAlignment="1">
      <alignment vertical="top"/>
    </xf>
    <xf numFmtId="0" fontId="0" fillId="0" borderId="0" xfId="0" applyAlignment="1">
      <alignment horizontal="left" vertical="top"/>
    </xf>
    <xf numFmtId="0" fontId="0" fillId="2" borderId="0" xfId="0" applyFill="1"/>
    <xf numFmtId="0" fontId="0" fillId="0" borderId="0" xfId="0" applyAlignment="1">
      <alignment horizontal="right"/>
    </xf>
    <xf numFmtId="0" fontId="0" fillId="0" borderId="0" xfId="0" applyAlignment="1">
      <alignment horizontal="right" wrapText="1"/>
    </xf>
    <xf numFmtId="0" fontId="8" fillId="0" borderId="0" xfId="0" applyFont="1" applyAlignment="1">
      <alignment horizontal="right" wrapText="1"/>
    </xf>
    <xf numFmtId="3" fontId="0" fillId="0" borderId="0" xfId="0" applyNumberFormat="1"/>
    <xf numFmtId="0" fontId="5" fillId="0" borderId="0" xfId="0" applyFont="1" applyAlignment="1">
      <alignment horizontal="right"/>
    </xf>
    <xf numFmtId="0" fontId="8" fillId="0" borderId="0" xfId="0" applyFont="1"/>
    <xf numFmtId="0" fontId="9" fillId="0" borderId="0" xfId="0" applyFont="1" applyAlignment="1">
      <alignment horizontal="right"/>
    </xf>
    <xf numFmtId="0" fontId="1" fillId="0" borderId="0" xfId="0" applyFont="1" applyAlignment="1">
      <alignment vertical="top"/>
    </xf>
    <xf numFmtId="165" fontId="0" fillId="0" borderId="0" xfId="0" applyNumberFormat="1"/>
    <xf numFmtId="49" fontId="1" fillId="0" borderId="0" xfId="0" applyNumberFormat="1"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5"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top"/>
    </xf>
    <xf numFmtId="49" fontId="0" fillId="0" borderId="0" xfId="0" applyNumberFormat="1" applyAlignment="1">
      <alignment horizontal="left" vertical="center"/>
    </xf>
    <xf numFmtId="0" fontId="0" fillId="0" borderId="0" xfId="0" applyAlignment="1">
      <alignment wrapText="1"/>
    </xf>
    <xf numFmtId="0" fontId="0" fillId="0" borderId="0" xfId="0" applyAlignment="1">
      <alignment vertical="center"/>
    </xf>
    <xf numFmtId="0" fontId="0" fillId="0" borderId="0" xfId="0" applyAlignment="1">
      <alignment horizontal="right" vertical="center"/>
    </xf>
    <xf numFmtId="0" fontId="1" fillId="0" borderId="0" xfId="0" applyFont="1" applyAlignment="1">
      <alignment vertical="center"/>
    </xf>
    <xf numFmtId="3" fontId="0" fillId="0" borderId="1" xfId="0" applyNumberFormat="1" applyBorder="1"/>
    <xf numFmtId="0" fontId="0" fillId="0" borderId="3" xfId="0" applyBorder="1"/>
    <xf numFmtId="3" fontId="0" fillId="0" borderId="3" xfId="0" applyNumberFormat="1" applyBorder="1" applyAlignment="1">
      <alignment vertical="center"/>
    </xf>
    <xf numFmtId="3" fontId="0" fillId="0" borderId="0" xfId="0" applyNumberForma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vertical="top"/>
    </xf>
    <xf numFmtId="3" fontId="0" fillId="0" borderId="0" xfId="0" applyNumberFormat="1" applyAlignment="1">
      <alignment vertical="top"/>
    </xf>
    <xf numFmtId="3" fontId="0" fillId="0" borderId="1" xfId="0" applyNumberFormat="1" applyBorder="1" applyAlignment="1">
      <alignment vertical="top"/>
    </xf>
    <xf numFmtId="165" fontId="0" fillId="0" borderId="0" xfId="0" applyNumberFormat="1" applyAlignment="1">
      <alignment vertical="center"/>
    </xf>
    <xf numFmtId="0" fontId="0" fillId="0" borderId="0" xfId="0" applyAlignment="1">
      <alignment horizontal="right" vertical="top" wrapText="1"/>
    </xf>
    <xf numFmtId="3" fontId="0" fillId="0" borderId="0" xfId="0" applyNumberFormat="1" applyAlignment="1">
      <alignment horizontal="right" vertical="center"/>
    </xf>
    <xf numFmtId="3" fontId="0" fillId="0" borderId="3" xfId="0" applyNumberFormat="1" applyBorder="1" applyAlignment="1">
      <alignment horizontal="right" vertical="center"/>
    </xf>
    <xf numFmtId="3" fontId="0" fillId="0" borderId="1" xfId="0" applyNumberFormat="1" applyBorder="1" applyAlignment="1">
      <alignment vertical="center"/>
    </xf>
    <xf numFmtId="0" fontId="0" fillId="0" borderId="1" xfId="0" applyBorder="1" applyAlignment="1">
      <alignment horizontal="right" vertical="center"/>
    </xf>
    <xf numFmtId="165" fontId="0" fillId="0" borderId="1" xfId="0" applyNumberFormat="1" applyBorder="1" applyAlignment="1">
      <alignment vertical="center"/>
    </xf>
    <xf numFmtId="3" fontId="0" fillId="0" borderId="4" xfId="0" applyNumberFormat="1" applyBorder="1" applyAlignment="1">
      <alignment vertical="center"/>
    </xf>
    <xf numFmtId="165" fontId="0" fillId="0" borderId="4" xfId="0" applyNumberFormat="1" applyBorder="1" applyAlignment="1">
      <alignment vertical="center"/>
    </xf>
    <xf numFmtId="165" fontId="0" fillId="0" borderId="0" xfId="0" applyNumberFormat="1" applyAlignment="1">
      <alignment horizontal="right" vertical="center"/>
    </xf>
    <xf numFmtId="3" fontId="0" fillId="0" borderId="1" xfId="0" applyNumberFormat="1" applyBorder="1" applyAlignment="1">
      <alignment horizontal="right" vertical="center"/>
    </xf>
    <xf numFmtId="165" fontId="0" fillId="0" borderId="1" xfId="0" applyNumberFormat="1" applyBorder="1" applyAlignment="1">
      <alignment horizontal="right" vertical="center"/>
    </xf>
    <xf numFmtId="3" fontId="0" fillId="0" borderId="4" xfId="0" applyNumberFormat="1" applyBorder="1" applyAlignment="1">
      <alignment horizontal="right" vertical="center"/>
    </xf>
    <xf numFmtId="165" fontId="0" fillId="0" borderId="4" xfId="0" applyNumberFormat="1" applyBorder="1" applyAlignment="1">
      <alignment horizontal="right" vertical="center"/>
    </xf>
    <xf numFmtId="165" fontId="0" fillId="0" borderId="3" xfId="0" applyNumberFormat="1" applyBorder="1" applyAlignment="1">
      <alignment horizontal="right" vertical="center"/>
    </xf>
    <xf numFmtId="3" fontId="0" fillId="0" borderId="2" xfId="0" applyNumberFormat="1" applyBorder="1" applyAlignment="1">
      <alignment vertical="center"/>
    </xf>
    <xf numFmtId="49" fontId="1" fillId="0" borderId="0" xfId="0" applyNumberFormat="1" applyFont="1" applyAlignment="1">
      <alignment horizontal="right" vertical="center"/>
    </xf>
    <xf numFmtId="0" fontId="0" fillId="0" borderId="0" xfId="0" applyAlignment="1">
      <alignment horizontal="left" vertical="top" wrapText="1"/>
    </xf>
    <xf numFmtId="0" fontId="0" fillId="0" borderId="0" xfId="0" applyAlignment="1">
      <alignment vertical="center" wrapText="1"/>
    </xf>
    <xf numFmtId="49" fontId="6" fillId="0" borderId="0" xfId="0" applyNumberFormat="1" applyFont="1" applyAlignment="1">
      <alignment horizontal="left" vertical="center"/>
    </xf>
    <xf numFmtId="0" fontId="1" fillId="0" borderId="0" xfId="0" applyFont="1" applyAlignment="1">
      <alignment horizontal="right" vertical="top"/>
    </xf>
    <xf numFmtId="0" fontId="8" fillId="0" borderId="0" xfId="0" applyFont="1" applyAlignment="1">
      <alignment horizontal="right" vertical="top"/>
    </xf>
    <xf numFmtId="0" fontId="1" fillId="0" borderId="0" xfId="0" applyFont="1" applyAlignment="1">
      <alignment horizontal="righ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3" fontId="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Alignment="1">
      <alignment horizontal="left" vertical="top"/>
    </xf>
    <xf numFmtId="3" fontId="8" fillId="0" borderId="0" xfId="0" applyNumberFormat="1" applyFont="1" applyAlignment="1">
      <alignment horizontal="right" vertical="top"/>
    </xf>
    <xf numFmtId="3" fontId="1"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165" fontId="8" fillId="0" borderId="1" xfId="0" applyNumberFormat="1" applyFont="1" applyBorder="1" applyAlignment="1">
      <alignment horizontal="right" vertical="center"/>
    </xf>
    <xf numFmtId="165" fontId="8" fillId="0" borderId="0" xfId="0" applyNumberFormat="1" applyFont="1" applyAlignment="1">
      <alignment horizontal="right" vertical="center"/>
    </xf>
    <xf numFmtId="43" fontId="0" fillId="0" borderId="0" xfId="1" applyFont="1" applyBorder="1" applyAlignment="1">
      <alignment horizontal="right" vertical="center"/>
    </xf>
    <xf numFmtId="43" fontId="0" fillId="0" borderId="1" xfId="1" applyFont="1" applyBorder="1" applyAlignment="1">
      <alignment horizontal="right" vertical="center"/>
    </xf>
    <xf numFmtId="43" fontId="0" fillId="0" borderId="3" xfId="0" applyNumberFormat="1" applyBorder="1" applyAlignment="1">
      <alignment horizontal="right" vertical="center"/>
    </xf>
    <xf numFmtId="43" fontId="0" fillId="0" borderId="3" xfId="1" applyFont="1" applyBorder="1" applyAlignment="1">
      <alignment horizontal="right" vertical="center"/>
    </xf>
    <xf numFmtId="166" fontId="0" fillId="0" borderId="0" xfId="1" applyNumberFormat="1" applyFont="1"/>
    <xf numFmtId="43" fontId="0" fillId="0" borderId="3" xfId="1" applyFont="1" applyBorder="1" applyAlignment="1">
      <alignment horizontal="right"/>
    </xf>
    <xf numFmtId="166" fontId="0" fillId="0" borderId="0" xfId="1" applyNumberFormat="1" applyFont="1" applyAlignment="1">
      <alignment vertical="top"/>
    </xf>
    <xf numFmtId="166" fontId="0" fillId="0" borderId="0" xfId="1" applyNumberFormat="1" applyFont="1" applyAlignment="1">
      <alignment horizontal="right" vertical="top"/>
    </xf>
    <xf numFmtId="166" fontId="0" fillId="0" borderId="1" xfId="1" applyNumberFormat="1" applyFont="1" applyBorder="1" applyAlignment="1">
      <alignment vertical="top"/>
    </xf>
    <xf numFmtId="166" fontId="0" fillId="0" borderId="3" xfId="1" applyNumberFormat="1" applyFont="1" applyBorder="1" applyAlignment="1">
      <alignment vertical="center"/>
    </xf>
    <xf numFmtId="166" fontId="0" fillId="0" borderId="0" xfId="1" applyNumberFormat="1" applyFont="1" applyAlignment="1">
      <alignment horizontal="right"/>
    </xf>
    <xf numFmtId="166" fontId="0" fillId="0" borderId="1" xfId="1" applyNumberFormat="1" applyFont="1" applyBorder="1"/>
    <xf numFmtId="166" fontId="0" fillId="0" borderId="3" xfId="1" applyNumberFormat="1" applyFont="1" applyBorder="1" applyAlignment="1">
      <alignment horizontal="right" vertical="center"/>
    </xf>
    <xf numFmtId="3" fontId="0" fillId="0" borderId="3" xfId="0" applyNumberFormat="1" applyBorder="1"/>
    <xf numFmtId="166" fontId="0" fillId="0" borderId="1" xfId="0" applyNumberFormat="1" applyBorder="1" applyAlignment="1">
      <alignment vertical="center"/>
    </xf>
    <xf numFmtId="0" fontId="8" fillId="0" borderId="0" xfId="0" applyFont="1" applyAlignment="1">
      <alignment horizontal="center" vertical="center"/>
    </xf>
    <xf numFmtId="43" fontId="0" fillId="0" borderId="0" xfId="1" applyFont="1" applyAlignment="1">
      <alignment horizontal="right" vertical="center"/>
    </xf>
    <xf numFmtId="43" fontId="0" fillId="0" borderId="0" xfId="1" applyFont="1" applyAlignment="1">
      <alignment vertical="center"/>
    </xf>
    <xf numFmtId="0" fontId="11" fillId="0" borderId="0" xfId="0" applyFont="1"/>
    <xf numFmtId="43" fontId="0" fillId="0" borderId="0" xfId="1" applyFont="1" applyBorder="1" applyAlignment="1">
      <alignment vertical="center"/>
    </xf>
    <xf numFmtId="43" fontId="0" fillId="0" borderId="3" xfId="1" applyFont="1" applyBorder="1" applyAlignment="1">
      <alignment vertical="center"/>
    </xf>
    <xf numFmtId="3" fontId="8" fillId="0" borderId="6" xfId="0" applyNumberFormat="1" applyFont="1" applyBorder="1" applyAlignment="1">
      <alignment vertical="center"/>
    </xf>
    <xf numFmtId="166" fontId="0" fillId="0" borderId="0" xfId="1" applyNumberFormat="1" applyFont="1" applyBorder="1" applyAlignment="1">
      <alignment vertical="center"/>
    </xf>
    <xf numFmtId="49" fontId="12" fillId="0" borderId="0" xfId="0" applyNumberFormat="1" applyFont="1" applyAlignment="1">
      <alignment horizontal="left"/>
    </xf>
    <xf numFmtId="0" fontId="12" fillId="0" borderId="0" xfId="0" applyFont="1"/>
    <xf numFmtId="0" fontId="3" fillId="0" borderId="0" xfId="0" applyFont="1" applyAlignment="1">
      <alignment vertical="center"/>
    </xf>
    <xf numFmtId="0" fontId="3" fillId="0" borderId="0" xfId="0" applyFont="1" applyAlignment="1">
      <alignment horizontal="right" vertical="center"/>
    </xf>
    <xf numFmtId="3" fontId="3" fillId="0" borderId="0" xfId="0" applyNumberFormat="1" applyFont="1"/>
    <xf numFmtId="3" fontId="3" fillId="0" borderId="1" xfId="0" applyNumberFormat="1" applyFont="1" applyBorder="1"/>
    <xf numFmtId="49" fontId="12" fillId="0" borderId="0" xfId="0" applyNumberFormat="1" applyFont="1" applyAlignment="1">
      <alignment horizontal="left" vertical="center"/>
    </xf>
    <xf numFmtId="3" fontId="3" fillId="0" borderId="3" xfId="0" applyNumberFormat="1" applyFont="1" applyBorder="1" applyAlignment="1">
      <alignment vertical="center"/>
    </xf>
    <xf numFmtId="0" fontId="3" fillId="0" borderId="0" xfId="0" applyFont="1" applyAlignment="1">
      <alignment horizontal="right"/>
    </xf>
    <xf numFmtId="0" fontId="3" fillId="0" borderId="3" xfId="0" applyFont="1" applyBorder="1" applyAlignment="1">
      <alignment horizontal="right"/>
    </xf>
    <xf numFmtId="0" fontId="3" fillId="0" borderId="0" xfId="0" applyFont="1" applyAlignment="1">
      <alignment horizontal="right" vertical="top" wrapText="1"/>
    </xf>
    <xf numFmtId="0" fontId="3" fillId="0" borderId="0" xfId="0" applyFont="1" applyAlignment="1">
      <alignment horizontal="right" wrapText="1"/>
    </xf>
    <xf numFmtId="3" fontId="3" fillId="0" borderId="0" xfId="0" applyNumberFormat="1" applyFont="1" applyAlignment="1">
      <alignment horizontal="right" vertical="top"/>
    </xf>
    <xf numFmtId="0" fontId="3" fillId="0" borderId="0" xfId="0" applyFont="1" applyAlignment="1">
      <alignment horizontal="right" vertical="top"/>
    </xf>
    <xf numFmtId="3" fontId="3" fillId="0" borderId="4" xfId="0" applyNumberFormat="1" applyFont="1" applyBorder="1" applyAlignment="1">
      <alignment horizontal="right" vertical="top"/>
    </xf>
    <xf numFmtId="3" fontId="3" fillId="0" borderId="1" xfId="0" applyNumberFormat="1" applyFont="1" applyBorder="1" applyAlignment="1">
      <alignment horizontal="right" vertical="top"/>
    </xf>
    <xf numFmtId="3" fontId="3" fillId="0" borderId="2" xfId="0" applyNumberFormat="1" applyFont="1" applyBorder="1" applyAlignment="1">
      <alignment horizontal="right" vertical="top"/>
    </xf>
    <xf numFmtId="0" fontId="13" fillId="0" borderId="0" xfId="0" applyFont="1" applyAlignment="1">
      <alignment vertical="center"/>
    </xf>
    <xf numFmtId="3" fontId="13" fillId="0" borderId="2" xfId="0" applyNumberFormat="1" applyFont="1" applyBorder="1" applyAlignment="1">
      <alignment vertical="center"/>
    </xf>
    <xf numFmtId="0" fontId="13" fillId="0" borderId="0" xfId="0" applyFont="1"/>
    <xf numFmtId="3" fontId="13" fillId="0" borderId="0" xfId="0" applyNumberFormat="1" applyFont="1"/>
    <xf numFmtId="0" fontId="0" fillId="0" borderId="0" xfId="0" applyAlignment="1">
      <alignment horizontal="left" wrapText="1"/>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top" wrapText="1"/>
    </xf>
    <xf numFmtId="166" fontId="0" fillId="0" borderId="0" xfId="1" applyNumberFormat="1" applyFont="1" applyBorder="1" applyAlignment="1">
      <alignment horizontal="right" vertical="center"/>
    </xf>
    <xf numFmtId="3" fontId="8" fillId="0" borderId="0" xfId="0" applyNumberFormat="1" applyFont="1" applyAlignment="1">
      <alignment vertical="center"/>
    </xf>
    <xf numFmtId="0" fontId="5" fillId="0" borderId="0" xfId="0" applyFont="1" applyAlignment="1">
      <alignment horizontal="center"/>
    </xf>
    <xf numFmtId="0" fontId="7" fillId="0" borderId="0" xfId="0" applyFont="1" applyAlignment="1">
      <alignment vertical="top"/>
    </xf>
    <xf numFmtId="0" fontId="0" fillId="0" borderId="0" xfId="0" applyAlignment="1" applyProtection="1">
      <alignment horizontal="left" vertical="top" wrapText="1"/>
      <protection locked="0"/>
    </xf>
    <xf numFmtId="0" fontId="5" fillId="0" borderId="0" xfId="0" applyFont="1" applyAlignment="1">
      <alignment horizontal="left" vertical="top" wrapText="1"/>
    </xf>
    <xf numFmtId="0" fontId="8" fillId="0" borderId="0" xfId="0" applyFont="1" applyAlignment="1">
      <alignment horizontal="right"/>
    </xf>
    <xf numFmtId="166" fontId="0" fillId="0" borderId="0" xfId="1" applyNumberFormat="1" applyFont="1" applyFill="1" applyAlignment="1">
      <alignment horizontal="right"/>
    </xf>
    <xf numFmtId="43" fontId="0" fillId="0" borderId="0" xfId="1" applyFont="1" applyFill="1" applyAlignment="1">
      <alignment horizontal="right"/>
    </xf>
    <xf numFmtId="3" fontId="8" fillId="0" borderId="0" xfId="0" applyNumberFormat="1" applyFont="1"/>
    <xf numFmtId="3" fontId="0" fillId="0" borderId="0" xfId="0" applyNumberFormat="1" applyAlignment="1">
      <alignment horizontal="right"/>
    </xf>
    <xf numFmtId="3" fontId="8" fillId="0" borderId="0" xfId="0" applyNumberFormat="1" applyFont="1" applyAlignment="1">
      <alignment horizontal="right"/>
    </xf>
    <xf numFmtId="43" fontId="0" fillId="0" borderId="0" xfId="0" applyNumberFormat="1" applyAlignment="1">
      <alignment horizontal="right"/>
    </xf>
    <xf numFmtId="3" fontId="0" fillId="0" borderId="3" xfId="0" applyNumberFormat="1" applyBorder="1" applyAlignment="1">
      <alignment horizontal="right"/>
    </xf>
    <xf numFmtId="3" fontId="8" fillId="0" borderId="3" xfId="0" applyNumberFormat="1" applyFont="1" applyBorder="1" applyAlignment="1">
      <alignment horizontal="right"/>
    </xf>
    <xf numFmtId="43" fontId="0" fillId="0" borderId="4" xfId="0" applyNumberFormat="1" applyBorder="1" applyAlignment="1">
      <alignment horizontal="right"/>
    </xf>
    <xf numFmtId="3" fontId="0" fillId="0" borderId="4" xfId="0" applyNumberFormat="1" applyBorder="1" applyAlignment="1">
      <alignment horizontal="right"/>
    </xf>
    <xf numFmtId="166" fontId="0" fillId="0" borderId="4" xfId="1" applyNumberFormat="1" applyFont="1" applyFill="1" applyBorder="1" applyAlignment="1">
      <alignment horizontal="right"/>
    </xf>
    <xf numFmtId="3" fontId="8" fillId="0" borderId="4" xfId="0" applyNumberFormat="1" applyFont="1" applyBorder="1" applyAlignment="1">
      <alignment horizontal="right"/>
    </xf>
    <xf numFmtId="164" fontId="0" fillId="0" borderId="0" xfId="0" applyNumberFormat="1" applyAlignment="1">
      <alignment horizontal="right"/>
    </xf>
    <xf numFmtId="166" fontId="8" fillId="0" borderId="0" xfId="1" applyNumberFormat="1" applyFont="1" applyFill="1" applyAlignment="1">
      <alignment horizontal="right"/>
    </xf>
    <xf numFmtId="0" fontId="1" fillId="0" borderId="0" xfId="0" applyFont="1" applyAlignment="1">
      <alignment horizontal="left" vertical="top" wrapText="1"/>
    </xf>
    <xf numFmtId="165" fontId="0" fillId="0" borderId="0" xfId="0" applyNumberFormat="1" applyAlignment="1">
      <alignment horizontal="right"/>
    </xf>
    <xf numFmtId="165" fontId="8" fillId="0" borderId="0" xfId="0" applyNumberFormat="1" applyFont="1" applyAlignment="1">
      <alignment horizontal="right"/>
    </xf>
    <xf numFmtId="0" fontId="5" fillId="0" borderId="1" xfId="0" applyFont="1" applyBorder="1" applyAlignment="1">
      <alignment horizontal="right"/>
    </xf>
    <xf numFmtId="166" fontId="0" fillId="0" borderId="5" xfId="0" applyNumberFormat="1" applyBorder="1" applyAlignment="1">
      <alignment horizontal="right"/>
    </xf>
    <xf numFmtId="165" fontId="8" fillId="0" borderId="5" xfId="0" applyNumberFormat="1" applyFont="1" applyBorder="1" applyAlignment="1">
      <alignment horizontal="right"/>
    </xf>
    <xf numFmtId="0" fontId="0" fillId="0" borderId="1" xfId="0" applyBorder="1" applyAlignment="1">
      <alignment horizontal="right"/>
    </xf>
    <xf numFmtId="0" fontId="14" fillId="0" borderId="0" xfId="0" applyFont="1" applyAlignment="1">
      <alignment horizontal="right"/>
    </xf>
    <xf numFmtId="0" fontId="0" fillId="0" borderId="0" xfId="0" applyAlignment="1">
      <alignment horizontal="right" vertical="top"/>
    </xf>
    <xf numFmtId="3" fontId="0" fillId="0" borderId="5" xfId="0" applyNumberFormat="1" applyBorder="1" applyAlignment="1">
      <alignment vertical="top"/>
    </xf>
    <xf numFmtId="165" fontId="0" fillId="0" borderId="1" xfId="0" applyNumberFormat="1" applyBorder="1"/>
    <xf numFmtId="0" fontId="5" fillId="0" borderId="0" xfId="0" applyFont="1" applyAlignment="1">
      <alignment horizontal="right" vertical="top"/>
    </xf>
    <xf numFmtId="165" fontId="0" fillId="0" borderId="1" xfId="0" applyNumberFormat="1" applyBorder="1" applyAlignment="1">
      <alignment vertical="top"/>
    </xf>
    <xf numFmtId="0" fontId="1" fillId="0" borderId="0" xfId="0" applyFont="1" applyAlignment="1">
      <alignment vertical="top" wrapText="1"/>
    </xf>
    <xf numFmtId="166" fontId="0" fillId="0" borderId="0" xfId="1" applyNumberFormat="1" applyFont="1" applyFill="1"/>
    <xf numFmtId="166" fontId="0" fillId="0" borderId="1" xfId="1" applyNumberFormat="1" applyFont="1" applyFill="1" applyBorder="1"/>
    <xf numFmtId="3" fontId="0" fillId="0" borderId="2" xfId="0" applyNumberFormat="1" applyBorder="1"/>
    <xf numFmtId="49" fontId="1" fillId="0" borderId="0" xfId="0" applyNumberFormat="1" applyFont="1" applyAlignment="1">
      <alignment horizontal="right"/>
    </xf>
    <xf numFmtId="166" fontId="5" fillId="0" borderId="0" xfId="1" applyNumberFormat="1" applyFont="1" applyFill="1" applyBorder="1" applyAlignment="1">
      <alignment horizontal="right" vertical="top"/>
    </xf>
    <xf numFmtId="0" fontId="0" fillId="3" borderId="0" xfId="0" applyFill="1"/>
    <xf numFmtId="3" fontId="13" fillId="0" borderId="2" xfId="0" applyNumberFormat="1" applyFont="1" applyBorder="1" applyAlignment="1">
      <alignment horizontal="right" vertical="top"/>
    </xf>
    <xf numFmtId="165" fontId="0" fillId="0" borderId="5" xfId="0" applyNumberFormat="1" applyBorder="1" applyAlignment="1">
      <alignment vertical="center"/>
    </xf>
    <xf numFmtId="165" fontId="0" fillId="0" borderId="3" xfId="0" applyNumberFormat="1" applyBorder="1" applyAlignment="1">
      <alignment vertical="center"/>
    </xf>
    <xf numFmtId="3" fontId="0" fillId="0" borderId="0" xfId="1" applyNumberFormat="1" applyFont="1"/>
    <xf numFmtId="3" fontId="0" fillId="0" borderId="3" xfId="1" applyNumberFormat="1" applyFont="1" applyBorder="1" applyAlignment="1">
      <alignment horizontal="right"/>
    </xf>
    <xf numFmtId="3" fontId="0" fillId="0" borderId="0" xfId="1" applyNumberFormat="1" applyFont="1" applyBorder="1"/>
    <xf numFmtId="3" fontId="0" fillId="0" borderId="0" xfId="1" applyNumberFormat="1" applyFont="1" applyBorder="1" applyAlignment="1">
      <alignment horizontal="right"/>
    </xf>
    <xf numFmtId="3" fontId="0" fillId="0" borderId="3" xfId="1" applyNumberFormat="1" applyFont="1" applyBorder="1"/>
    <xf numFmtId="0" fontId="0" fillId="3" borderId="0" xfId="0" applyFill="1" applyAlignment="1">
      <alignment horizontal="left" vertical="center"/>
    </xf>
    <xf numFmtId="0" fontId="8" fillId="0" borderId="0" xfId="0" applyFont="1" applyAlignment="1">
      <alignment horizontal="left" vertical="center"/>
    </xf>
    <xf numFmtId="43" fontId="0" fillId="0" borderId="4" xfId="1" applyFont="1" applyFill="1" applyBorder="1" applyAlignment="1">
      <alignment horizontal="right"/>
    </xf>
    <xf numFmtId="165" fontId="0" fillId="0" borderId="0" xfId="1" applyNumberFormat="1" applyFont="1" applyFill="1" applyAlignment="1">
      <alignment horizontal="right"/>
    </xf>
    <xf numFmtId="165" fontId="0" fillId="0" borderId="5" xfId="0" applyNumberFormat="1" applyBorder="1" applyAlignment="1">
      <alignment horizontal="right"/>
    </xf>
    <xf numFmtId="165" fontId="5" fillId="0" borderId="0" xfId="1" applyNumberFormat="1" applyFont="1" applyFill="1" applyBorder="1" applyAlignment="1">
      <alignment horizontal="right" vertical="top"/>
    </xf>
    <xf numFmtId="165" fontId="0" fillId="0" borderId="3" xfId="0" applyNumberFormat="1" applyBorder="1" applyAlignment="1">
      <alignment horizontal="right"/>
    </xf>
    <xf numFmtId="49" fontId="1" fillId="3" borderId="0" xfId="0" applyNumberFormat="1" applyFont="1" applyFill="1" applyAlignment="1">
      <alignment horizontal="left"/>
    </xf>
    <xf numFmtId="0" fontId="0" fillId="0" borderId="0" xfId="0" applyAlignment="1">
      <alignment horizontal="left"/>
    </xf>
    <xf numFmtId="166" fontId="0" fillId="0" borderId="1" xfId="1" applyNumberFormat="1" applyFont="1" applyBorder="1" applyAlignment="1">
      <alignment horizontal="right" vertical="center"/>
    </xf>
    <xf numFmtId="3" fontId="1" fillId="0" borderId="0" xfId="0" applyNumberFormat="1" applyFont="1" applyAlignment="1">
      <alignment horizontal="right" vertical="top"/>
    </xf>
    <xf numFmtId="166" fontId="1" fillId="0" borderId="0" xfId="1" applyNumberFormat="1" applyFont="1" applyFill="1" applyAlignment="1">
      <alignment horizontal="right" vertical="center"/>
    </xf>
    <xf numFmtId="166" fontId="1" fillId="0" borderId="0" xfId="1" applyNumberFormat="1" applyFont="1" applyFill="1" applyAlignment="1">
      <alignment horizontal="right" vertical="top"/>
    </xf>
    <xf numFmtId="166" fontId="1" fillId="0" borderId="3" xfId="1" applyNumberFormat="1" applyFont="1" applyBorder="1" applyAlignment="1">
      <alignment horizontal="right" vertical="center"/>
    </xf>
    <xf numFmtId="165" fontId="1" fillId="0" borderId="0" xfId="1" applyNumberFormat="1" applyFont="1" applyAlignment="1">
      <alignment horizontal="right" vertical="top"/>
    </xf>
    <xf numFmtId="6" fontId="0" fillId="0" borderId="0" xfId="0" applyNumberFormat="1" applyAlignment="1">
      <alignment horizontal="left" vertical="center"/>
    </xf>
    <xf numFmtId="166" fontId="0" fillId="0" borderId="0" xfId="1" applyNumberFormat="1" applyFont="1" applyFill="1" applyBorder="1" applyAlignment="1">
      <alignment horizontal="right"/>
    </xf>
    <xf numFmtId="0" fontId="5" fillId="0" borderId="0" xfId="0" applyFont="1" applyAlignment="1">
      <alignment horizontal="left"/>
    </xf>
    <xf numFmtId="0" fontId="6" fillId="0" borderId="0" xfId="0" applyFont="1" applyAlignment="1">
      <alignment horizontal="left"/>
    </xf>
    <xf numFmtId="166" fontId="0" fillId="0" borderId="1" xfId="1" applyNumberFormat="1" applyFont="1" applyFill="1" applyBorder="1" applyAlignment="1">
      <alignment horizontal="left" vertical="center"/>
    </xf>
    <xf numFmtId="166" fontId="0" fillId="0" borderId="0" xfId="1" applyNumberFormat="1" applyFont="1" applyFill="1" applyAlignment="1">
      <alignment horizontal="left" vertical="center"/>
    </xf>
    <xf numFmtId="0" fontId="15" fillId="0" borderId="0" xfId="0" applyFont="1" applyAlignment="1">
      <alignment horizontal="center" vertical="top"/>
    </xf>
    <xf numFmtId="0" fontId="15" fillId="0" borderId="0" xfId="0" applyFont="1" applyAlignment="1">
      <alignment horizontal="left" vertical="top"/>
    </xf>
    <xf numFmtId="0" fontId="16" fillId="0" borderId="0" xfId="0" applyFont="1" applyAlignment="1">
      <alignment vertical="top"/>
    </xf>
    <xf numFmtId="0" fontId="16" fillId="0" borderId="0" xfId="0" applyFont="1" applyAlignment="1">
      <alignment vertical="top" wrapText="1"/>
    </xf>
    <xf numFmtId="16" fontId="0" fillId="0" borderId="0" xfId="0" quotePrefix="1" applyNumberFormat="1" applyAlignment="1">
      <alignment horizontal="right"/>
    </xf>
    <xf numFmtId="0" fontId="0" fillId="0" borderId="0" xfId="0" quotePrefix="1" applyAlignment="1">
      <alignment horizontal="right"/>
    </xf>
    <xf numFmtId="167" fontId="0" fillId="0" borderId="0" xfId="2" applyNumberFormat="1" applyFont="1"/>
    <xf numFmtId="0" fontId="0" fillId="0" borderId="0" xfId="2" applyFont="1"/>
    <xf numFmtId="0" fontId="0" fillId="0" borderId="0" xfId="2" applyFont="1" applyAlignment="1">
      <alignment horizontal="center"/>
    </xf>
    <xf numFmtId="4" fontId="0" fillId="0" borderId="0" xfId="2" applyNumberFormat="1" applyFont="1"/>
    <xf numFmtId="0" fontId="17" fillId="0" borderId="0" xfId="2" applyAlignment="1">
      <alignment horizontal="center"/>
    </xf>
    <xf numFmtId="4" fontId="18" fillId="0" borderId="0" xfId="0" applyNumberFormat="1" applyFont="1"/>
    <xf numFmtId="1" fontId="18" fillId="0" borderId="0" xfId="0" applyNumberFormat="1" applyFont="1" applyAlignment="1">
      <alignment horizontal="center"/>
    </xf>
    <xf numFmtId="4" fontId="0" fillId="0" borderId="3" xfId="0" applyNumberFormat="1" applyBorder="1"/>
    <xf numFmtId="4" fontId="0" fillId="0" borderId="0" xfId="0" applyNumberFormat="1"/>
    <xf numFmtId="43" fontId="0" fillId="0" borderId="0" xfId="1" applyFont="1"/>
    <xf numFmtId="10" fontId="8" fillId="0" borderId="0" xfId="0" applyNumberFormat="1" applyFont="1" applyAlignment="1">
      <alignment horizontal="right" vertical="center"/>
    </xf>
    <xf numFmtId="166" fontId="8" fillId="0" borderId="0" xfId="1" applyNumberFormat="1" applyFont="1" applyFill="1" applyAlignment="1">
      <alignment horizontal="right" vertical="top"/>
    </xf>
    <xf numFmtId="166" fontId="8" fillId="0" borderId="0" xfId="1" applyNumberFormat="1" applyFont="1" applyFill="1" applyAlignment="1">
      <alignment horizontal="right" vertical="center"/>
    </xf>
    <xf numFmtId="165" fontId="8" fillId="0" borderId="0" xfId="1" applyNumberFormat="1" applyFont="1" applyAlignment="1">
      <alignment horizontal="right" vertical="top"/>
    </xf>
    <xf numFmtId="166" fontId="8" fillId="0" borderId="3" xfId="1" applyNumberFormat="1" applyFont="1" applyBorder="1" applyAlignment="1">
      <alignment horizontal="right" vertical="center"/>
    </xf>
    <xf numFmtId="166" fontId="0" fillId="0" borderId="0" xfId="1" applyNumberFormat="1" applyFont="1" applyFill="1" applyBorder="1" applyAlignment="1">
      <alignment horizontal="right" vertical="center"/>
    </xf>
    <xf numFmtId="166" fontId="0" fillId="0" borderId="1" xfId="1"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166" fontId="8" fillId="0" borderId="1" xfId="1" applyNumberFormat="1" applyFont="1" applyFill="1" applyBorder="1" applyAlignment="1">
      <alignment horizontal="right" vertical="center"/>
    </xf>
    <xf numFmtId="165" fontId="8" fillId="0" borderId="3" xfId="0" applyNumberFormat="1" applyFont="1" applyBorder="1" applyAlignment="1">
      <alignment horizontal="right" vertical="center"/>
    </xf>
    <xf numFmtId="4" fontId="0" fillId="0" borderId="0" xfId="0" applyNumberFormat="1" applyAlignment="1">
      <alignment horizontal="left" vertical="center"/>
    </xf>
    <xf numFmtId="167" fontId="18" fillId="0" borderId="0" xfId="2" applyNumberFormat="1" applyFont="1" applyAlignment="1">
      <alignment horizontal="center"/>
    </xf>
    <xf numFmtId="0" fontId="17" fillId="0" borderId="0" xfId="2"/>
    <xf numFmtId="167" fontId="18" fillId="0" borderId="0" xfId="0" applyNumberFormat="1" applyFont="1" applyAlignment="1">
      <alignment horizontal="center"/>
    </xf>
    <xf numFmtId="1" fontId="18" fillId="0" borderId="0" xfId="0" applyNumberFormat="1" applyFont="1" applyAlignment="1">
      <alignment horizontal="left"/>
    </xf>
    <xf numFmtId="4" fontId="0" fillId="0" borderId="3" xfId="2" applyNumberFormat="1" applyFont="1" applyBorder="1"/>
    <xf numFmtId="165" fontId="0" fillId="0" borderId="3" xfId="0" applyNumberFormat="1" applyBorder="1"/>
    <xf numFmtId="0" fontId="7" fillId="0" borderId="0" xfId="0" applyFont="1" applyAlignment="1">
      <alignment horizontal="left"/>
    </xf>
    <xf numFmtId="0" fontId="7" fillId="0" borderId="0" xfId="0" applyFont="1" applyAlignment="1">
      <alignment horizontal="left" vertical="top"/>
    </xf>
    <xf numFmtId="0" fontId="5" fillId="0" borderId="0" xfId="0" applyFont="1" applyAlignment="1">
      <alignment wrapText="1"/>
    </xf>
    <xf numFmtId="0" fontId="0" fillId="0" borderId="0" xfId="0" applyAlignment="1">
      <alignment horizontal="left" vertical="center" wrapText="1"/>
    </xf>
    <xf numFmtId="0" fontId="0" fillId="0" borderId="0" xfId="0" applyAlignment="1">
      <alignment horizontal="left" vertical="top" wrapText="1"/>
    </xf>
    <xf numFmtId="0" fontId="5"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vertical="top" wrapText="1"/>
    </xf>
    <xf numFmtId="0" fontId="0" fillId="0" borderId="0" xfId="0" applyAlignment="1" applyProtection="1">
      <alignment horizontal="left" vertical="top" wrapText="1"/>
      <protection locked="0"/>
    </xf>
    <xf numFmtId="0" fontId="5" fillId="0" borderId="0" xfId="0" applyFont="1" applyAlignment="1">
      <alignment horizontal="left" wrapText="1"/>
    </xf>
    <xf numFmtId="0" fontId="0" fillId="0" borderId="0" xfId="0" applyAlignment="1">
      <alignment vertical="top" wrapText="1"/>
    </xf>
    <xf numFmtId="0" fontId="0" fillId="0" borderId="0" xfId="0" applyAlignment="1">
      <alignment wrapText="1"/>
    </xf>
    <xf numFmtId="0" fontId="0" fillId="0" borderId="1" xfId="0" applyBorder="1" applyAlignment="1">
      <alignment horizontal="center"/>
    </xf>
    <xf numFmtId="0" fontId="5"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top"/>
    </xf>
    <xf numFmtId="0" fontId="8" fillId="0" borderId="0" xfId="0" applyFont="1" applyAlignment="1">
      <alignment horizontal="left" vertical="top" wrapText="1"/>
    </xf>
    <xf numFmtId="0" fontId="3" fillId="0" borderId="0" xfId="0" applyFont="1" applyAlignment="1">
      <alignment wrapText="1"/>
    </xf>
    <xf numFmtId="0" fontId="12" fillId="0" borderId="0" xfId="0" applyFont="1" applyAlignment="1">
      <alignment wrapText="1"/>
    </xf>
    <xf numFmtId="49" fontId="1" fillId="0" borderId="0" xfId="0" applyNumberFormat="1" applyFont="1" applyAlignment="1">
      <alignment horizontal="left"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xf>
    <xf numFmtId="0" fontId="0" fillId="0" borderId="0" xfId="0" applyAlignment="1">
      <alignment horizontal="center" vertical="center"/>
    </xf>
  </cellXfs>
  <cellStyles count="3">
    <cellStyle name="Comma" xfId="1" builtinId="3"/>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14" zoomScaleNormal="100" workbookViewId="0">
      <selection activeCell="B15" sqref="B15"/>
    </sheetView>
  </sheetViews>
  <sheetFormatPr defaultRowHeight="15" x14ac:dyDescent="0.25"/>
  <cols>
    <col min="1" max="1" width="4" style="13" bestFit="1" customWidth="1"/>
    <col min="2" max="2" width="70.7109375" style="12" customWidth="1"/>
  </cols>
  <sheetData>
    <row r="1" spans="1:2" x14ac:dyDescent="0.25">
      <c r="B1" s="22" t="s">
        <v>0</v>
      </c>
    </row>
    <row r="2" spans="1:2" x14ac:dyDescent="0.25">
      <c r="B2" s="22" t="s">
        <v>1</v>
      </c>
    </row>
    <row r="3" spans="1:2" x14ac:dyDescent="0.25">
      <c r="B3" s="22" t="s">
        <v>2</v>
      </c>
    </row>
    <row r="5" spans="1:2" x14ac:dyDescent="0.25">
      <c r="A5" s="198" t="s">
        <v>3</v>
      </c>
      <c r="B5" s="197" t="s">
        <v>4</v>
      </c>
    </row>
    <row r="7" spans="1:2" x14ac:dyDescent="0.25">
      <c r="B7" s="199" t="s">
        <v>5</v>
      </c>
    </row>
    <row r="8" spans="1:2" ht="74.25" customHeight="1" x14ac:dyDescent="0.25">
      <c r="A8" s="13">
        <v>16</v>
      </c>
      <c r="B8" s="7" t="s">
        <v>6</v>
      </c>
    </row>
    <row r="9" spans="1:2" ht="46.5" customHeight="1" x14ac:dyDescent="0.25">
      <c r="A9" s="61" t="s">
        <v>7</v>
      </c>
      <c r="B9" s="7" t="s">
        <v>8</v>
      </c>
    </row>
    <row r="10" spans="1:2" ht="59.25" customHeight="1" x14ac:dyDescent="0.25">
      <c r="A10" s="13">
        <v>15</v>
      </c>
      <c r="B10" s="7" t="s">
        <v>9</v>
      </c>
    </row>
    <row r="11" spans="1:2" x14ac:dyDescent="0.25">
      <c r="B11" s="7"/>
    </row>
    <row r="12" spans="1:2" x14ac:dyDescent="0.25">
      <c r="B12" s="7"/>
    </row>
    <row r="13" spans="1:2" x14ac:dyDescent="0.25">
      <c r="B13" s="199" t="s">
        <v>10</v>
      </c>
    </row>
    <row r="14" spans="1:2" ht="195.75" customHeight="1" x14ac:dyDescent="0.25">
      <c r="A14" s="13">
        <v>18</v>
      </c>
      <c r="B14" s="7" t="s">
        <v>11</v>
      </c>
    </row>
    <row r="15" spans="1:2" ht="90.75" customHeight="1" x14ac:dyDescent="0.25">
      <c r="A15" s="13">
        <v>18</v>
      </c>
      <c r="B15" s="7" t="s">
        <v>12</v>
      </c>
    </row>
    <row r="16" spans="1:2" ht="60" x14ac:dyDescent="0.25">
      <c r="A16" s="13">
        <v>99</v>
      </c>
      <c r="B16" s="7" t="s">
        <v>13</v>
      </c>
    </row>
    <row r="17" spans="1:2" x14ac:dyDescent="0.25">
      <c r="B17" s="7"/>
    </row>
    <row r="18" spans="1:2" x14ac:dyDescent="0.25">
      <c r="B18" s="7"/>
    </row>
    <row r="19" spans="1:2" x14ac:dyDescent="0.25">
      <c r="B19" s="200" t="s">
        <v>14</v>
      </c>
    </row>
    <row r="20" spans="1:2" ht="45" x14ac:dyDescent="0.25">
      <c r="A20" s="13">
        <v>20</v>
      </c>
      <c r="B20" s="7" t="s">
        <v>15</v>
      </c>
    </row>
    <row r="23" spans="1:2" x14ac:dyDescent="0.25">
      <c r="B23" s="199" t="s">
        <v>16</v>
      </c>
    </row>
    <row r="24" spans="1:2" ht="60" x14ac:dyDescent="0.25">
      <c r="A24" s="61">
        <v>102</v>
      </c>
      <c r="B24" s="7" t="s">
        <v>17</v>
      </c>
    </row>
  </sheetData>
  <pageMargins left="0.7" right="0.7" top="0.75" bottom="0.75" header="0.3" footer="0.3"/>
  <pageSetup paperSize="9" scale="99"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8"/>
  <sheetViews>
    <sheetView tabSelected="1" view="pageLayout" topLeftCell="A165" zoomScale="115" zoomScaleNormal="100" zoomScalePageLayoutView="115" workbookViewId="0">
      <selection activeCell="A170" sqref="A170:L170"/>
    </sheetView>
  </sheetViews>
  <sheetFormatPr defaultRowHeight="15" x14ac:dyDescent="0.25"/>
  <cols>
    <col min="1" max="1" width="2.140625" customWidth="1"/>
    <col min="5" max="5" width="5.7109375" customWidth="1"/>
    <col min="7" max="7" width="9.28515625" customWidth="1"/>
    <col min="8" max="8" width="9.7109375" customWidth="1"/>
    <col min="9" max="9" width="9.85546875" customWidth="1"/>
    <col min="10" max="10" width="9.5703125" customWidth="1"/>
    <col min="12" max="12" width="10.140625" customWidth="1"/>
  </cols>
  <sheetData>
    <row r="1" spans="1:12" x14ac:dyDescent="0.25">
      <c r="I1" s="97" t="s">
        <v>18</v>
      </c>
    </row>
    <row r="2" spans="1:12" x14ac:dyDescent="0.25">
      <c r="I2" s="97" t="s">
        <v>19</v>
      </c>
    </row>
    <row r="6" spans="1:12" x14ac:dyDescent="0.25">
      <c r="A6" s="241"/>
      <c r="B6" s="241"/>
      <c r="C6" s="241"/>
      <c r="D6" s="241"/>
      <c r="E6" s="241"/>
      <c r="F6" s="241"/>
      <c r="G6" s="241"/>
      <c r="H6" s="241"/>
      <c r="I6" s="241"/>
      <c r="J6" s="241"/>
      <c r="K6" s="241"/>
    </row>
    <row r="8" spans="1:12" ht="18.75" x14ac:dyDescent="0.3">
      <c r="A8" s="242" t="s">
        <v>20</v>
      </c>
      <c r="B8" s="242"/>
      <c r="C8" s="242"/>
      <c r="D8" s="242"/>
      <c r="E8" s="242"/>
      <c r="F8" s="242"/>
      <c r="G8" s="242"/>
      <c r="H8" s="242"/>
      <c r="I8" s="242"/>
      <c r="J8" s="242"/>
      <c r="K8" s="242"/>
      <c r="L8" s="242"/>
    </row>
    <row r="9" spans="1:12" ht="15.75" x14ac:dyDescent="0.25">
      <c r="A9" s="243" t="s">
        <v>21</v>
      </c>
      <c r="B9" s="243"/>
      <c r="C9" s="243"/>
      <c r="D9" s="243"/>
      <c r="E9" s="243"/>
      <c r="F9" s="243"/>
      <c r="G9" s="243"/>
      <c r="H9" s="243"/>
      <c r="I9" s="243"/>
      <c r="J9" s="243"/>
      <c r="K9" s="243"/>
      <c r="L9" s="243"/>
    </row>
    <row r="16" spans="1:12" x14ac:dyDescent="0.25">
      <c r="A16" s="235" t="s">
        <v>22</v>
      </c>
      <c r="B16" s="235"/>
      <c r="C16" s="235"/>
      <c r="D16" s="235"/>
      <c r="E16" s="235"/>
      <c r="F16" s="235"/>
      <c r="G16" s="235"/>
      <c r="H16" s="235"/>
      <c r="I16" s="235"/>
      <c r="J16" s="235"/>
      <c r="K16" s="235"/>
      <c r="L16" s="235"/>
    </row>
    <row r="18" spans="1:12" x14ac:dyDescent="0.25">
      <c r="A18" s="238" t="s">
        <v>23</v>
      </c>
      <c r="B18" s="238"/>
      <c r="C18" s="238"/>
      <c r="D18" s="238"/>
      <c r="E18" s="238"/>
      <c r="F18" s="238"/>
      <c r="G18" s="238"/>
      <c r="H18" s="238"/>
      <c r="I18" s="238"/>
      <c r="J18" s="238"/>
      <c r="K18" s="238"/>
      <c r="L18" s="238"/>
    </row>
    <row r="20" spans="1:12" x14ac:dyDescent="0.25">
      <c r="A20" s="238" t="s">
        <v>24</v>
      </c>
      <c r="B20" s="238"/>
      <c r="C20" s="238"/>
      <c r="D20" s="238"/>
      <c r="E20" s="238"/>
      <c r="F20" s="238"/>
      <c r="G20" s="238"/>
      <c r="H20" s="238"/>
      <c r="I20" s="238"/>
      <c r="J20" s="238"/>
      <c r="K20" s="238"/>
      <c r="L20" s="238"/>
    </row>
    <row r="22" spans="1:12" x14ac:dyDescent="0.25">
      <c r="A22" s="235" t="s">
        <v>22</v>
      </c>
      <c r="B22" s="235"/>
      <c r="C22" s="235"/>
      <c r="D22" s="235"/>
      <c r="E22" s="235"/>
      <c r="F22" s="235"/>
      <c r="G22" s="235"/>
      <c r="H22" s="235"/>
      <c r="I22" s="235"/>
      <c r="J22" s="235"/>
      <c r="K22" s="235"/>
      <c r="L22" s="235"/>
    </row>
    <row r="50" spans="1:12" x14ac:dyDescent="0.25">
      <c r="A50" s="235" t="s">
        <v>22</v>
      </c>
      <c r="B50" s="235"/>
      <c r="C50" s="235"/>
      <c r="D50" s="235"/>
      <c r="E50" s="235"/>
      <c r="F50" s="235"/>
      <c r="G50" s="235"/>
      <c r="H50" s="235"/>
      <c r="I50" s="235"/>
      <c r="J50" s="235"/>
      <c r="K50" s="235"/>
      <c r="L50" s="235"/>
    </row>
    <row r="51" spans="1:12" x14ac:dyDescent="0.25">
      <c r="A51" s="238" t="s">
        <v>25</v>
      </c>
      <c r="B51" s="238"/>
      <c r="C51" s="238"/>
      <c r="D51" s="238"/>
      <c r="E51" s="238"/>
      <c r="F51" s="238"/>
      <c r="G51" s="238"/>
      <c r="H51" s="238"/>
      <c r="I51" s="238"/>
      <c r="J51" s="238"/>
      <c r="K51" s="238"/>
      <c r="L51" s="238"/>
    </row>
    <row r="52" spans="1:12" x14ac:dyDescent="0.25">
      <c r="A52" s="235" t="s">
        <v>22</v>
      </c>
      <c r="B52" s="235"/>
      <c r="C52" s="235"/>
      <c r="D52" s="235"/>
      <c r="E52" s="235"/>
      <c r="F52" s="235"/>
      <c r="G52" s="235"/>
      <c r="H52" s="235"/>
      <c r="I52" s="235"/>
      <c r="J52" s="235"/>
      <c r="K52" s="235"/>
      <c r="L52" s="235"/>
    </row>
    <row r="53" spans="1:12" x14ac:dyDescent="0.25">
      <c r="J53" s="1"/>
    </row>
    <row r="54" spans="1:12" x14ac:dyDescent="0.25">
      <c r="J54" s="1"/>
      <c r="L54" s="1" t="s">
        <v>26</v>
      </c>
    </row>
    <row r="55" spans="1:12" x14ac:dyDescent="0.25">
      <c r="A55" t="s">
        <v>27</v>
      </c>
      <c r="L55" s="15">
        <v>1</v>
      </c>
    </row>
    <row r="56" spans="1:12" x14ac:dyDescent="0.25">
      <c r="L56" s="15"/>
    </row>
    <row r="57" spans="1:12" x14ac:dyDescent="0.25">
      <c r="A57" t="s">
        <v>28</v>
      </c>
      <c r="L57" s="201" t="s">
        <v>29</v>
      </c>
    </row>
    <row r="58" spans="1:12" x14ac:dyDescent="0.25">
      <c r="L58" s="15"/>
    </row>
    <row r="59" spans="1:12" x14ac:dyDescent="0.25">
      <c r="A59" t="s">
        <v>10</v>
      </c>
      <c r="L59" s="202" t="s">
        <v>30</v>
      </c>
    </row>
    <row r="60" spans="1:12" x14ac:dyDescent="0.25">
      <c r="L60" s="15"/>
    </row>
    <row r="61" spans="1:12" x14ac:dyDescent="0.25">
      <c r="A61" t="s">
        <v>31</v>
      </c>
      <c r="L61" s="15">
        <v>11</v>
      </c>
    </row>
    <row r="62" spans="1:12" x14ac:dyDescent="0.25">
      <c r="L62" s="15"/>
    </row>
    <row r="63" spans="1:12" x14ac:dyDescent="0.25">
      <c r="A63" t="s">
        <v>32</v>
      </c>
      <c r="L63" s="15">
        <v>12</v>
      </c>
    </row>
    <row r="64" spans="1:12" x14ac:dyDescent="0.25">
      <c r="L64" s="15"/>
    </row>
    <row r="65" spans="1:12" x14ac:dyDescent="0.25">
      <c r="A65" t="s">
        <v>33</v>
      </c>
      <c r="L65" s="202" t="s">
        <v>34</v>
      </c>
    </row>
    <row r="66" spans="1:12" x14ac:dyDescent="0.25">
      <c r="L66" s="15"/>
    </row>
    <row r="67" spans="1:12" x14ac:dyDescent="0.25">
      <c r="A67" t="s">
        <v>35</v>
      </c>
      <c r="L67" s="202" t="s">
        <v>36</v>
      </c>
    </row>
    <row r="68" spans="1:12" x14ac:dyDescent="0.25">
      <c r="L68" s="15"/>
    </row>
    <row r="69" spans="1:12" x14ac:dyDescent="0.25">
      <c r="A69" t="s">
        <v>37</v>
      </c>
      <c r="L69" s="15">
        <v>18</v>
      </c>
    </row>
    <row r="70" spans="1:12" x14ac:dyDescent="0.25">
      <c r="L70" s="15"/>
    </row>
    <row r="71" spans="1:12" x14ac:dyDescent="0.25">
      <c r="A71" t="s">
        <v>38</v>
      </c>
      <c r="L71" s="15">
        <v>19</v>
      </c>
    </row>
    <row r="72" spans="1:12" x14ac:dyDescent="0.25">
      <c r="L72" s="15"/>
    </row>
    <row r="73" spans="1:12" x14ac:dyDescent="0.25">
      <c r="A73" t="s">
        <v>39</v>
      </c>
      <c r="L73" s="15">
        <v>20</v>
      </c>
    </row>
    <row r="74" spans="1:12" x14ac:dyDescent="0.25">
      <c r="L74" s="15"/>
    </row>
    <row r="75" spans="1:12" x14ac:dyDescent="0.25">
      <c r="A75" t="s">
        <v>40</v>
      </c>
      <c r="L75" s="202" t="s">
        <v>41</v>
      </c>
    </row>
    <row r="76" spans="1:12" x14ac:dyDescent="0.25">
      <c r="L76" s="15"/>
    </row>
    <row r="77" spans="1:12" x14ac:dyDescent="0.25">
      <c r="A77" t="s">
        <v>42</v>
      </c>
      <c r="B77" s="3"/>
      <c r="C77" s="3"/>
      <c r="D77" s="3"/>
      <c r="E77" s="3"/>
      <c r="F77" s="3"/>
      <c r="G77" s="3"/>
      <c r="H77" s="3"/>
      <c r="L77" s="15"/>
    </row>
    <row r="78" spans="1:12" x14ac:dyDescent="0.25">
      <c r="L78" s="15"/>
    </row>
    <row r="79" spans="1:12" x14ac:dyDescent="0.25">
      <c r="A79" t="s">
        <v>43</v>
      </c>
      <c r="L79" s="202" t="s">
        <v>44</v>
      </c>
    </row>
    <row r="80" spans="1:12" x14ac:dyDescent="0.25">
      <c r="L80" s="15"/>
    </row>
    <row r="81" spans="12:12" x14ac:dyDescent="0.25">
      <c r="L81" s="15"/>
    </row>
    <row r="82" spans="12:12" x14ac:dyDescent="0.25">
      <c r="L82" s="15"/>
    </row>
    <row r="83" spans="12:12" x14ac:dyDescent="0.25">
      <c r="L83" s="15"/>
    </row>
    <row r="84" spans="12:12" x14ac:dyDescent="0.25">
      <c r="L84" s="15"/>
    </row>
    <row r="85" spans="12:12" x14ac:dyDescent="0.25">
      <c r="L85" s="15"/>
    </row>
    <row r="86" spans="12:12" x14ac:dyDescent="0.25">
      <c r="L86" s="15"/>
    </row>
    <row r="87" spans="12:12" x14ac:dyDescent="0.25">
      <c r="L87" s="15"/>
    </row>
    <row r="88" spans="12:12" x14ac:dyDescent="0.25">
      <c r="L88" s="15"/>
    </row>
    <row r="89" spans="12:12" x14ac:dyDescent="0.25">
      <c r="L89" s="15"/>
    </row>
    <row r="90" spans="12:12" x14ac:dyDescent="0.25">
      <c r="L90" s="15"/>
    </row>
    <row r="91" spans="12:12" x14ac:dyDescent="0.25">
      <c r="L91" s="15"/>
    </row>
    <row r="92" spans="12:12" x14ac:dyDescent="0.25">
      <c r="L92" s="15"/>
    </row>
    <row r="93" spans="12:12" x14ac:dyDescent="0.25">
      <c r="L93" s="15"/>
    </row>
    <row r="94" spans="12:12" x14ac:dyDescent="0.25">
      <c r="L94" s="15"/>
    </row>
    <row r="95" spans="12:12" x14ac:dyDescent="0.25">
      <c r="L95" s="15"/>
    </row>
    <row r="96" spans="12:12" x14ac:dyDescent="0.25">
      <c r="L96" s="15"/>
    </row>
    <row r="97" spans="1:12" x14ac:dyDescent="0.25">
      <c r="L97" s="15"/>
    </row>
    <row r="101" spans="1:12" x14ac:dyDescent="0.25">
      <c r="A101" s="235" t="s">
        <v>22</v>
      </c>
      <c r="B101" s="235"/>
      <c r="C101" s="235"/>
      <c r="D101" s="235"/>
      <c r="E101" s="235"/>
      <c r="F101" s="235"/>
      <c r="G101" s="235"/>
      <c r="H101" s="235"/>
      <c r="I101" s="235"/>
      <c r="J101" s="235"/>
      <c r="K101" s="235"/>
      <c r="L101" s="235"/>
    </row>
    <row r="102" spans="1:12" x14ac:dyDescent="0.25">
      <c r="A102" s="238" t="s">
        <v>45</v>
      </c>
      <c r="B102" s="238"/>
      <c r="C102" s="238"/>
      <c r="D102" s="238"/>
      <c r="E102" s="238"/>
      <c r="F102" s="238"/>
      <c r="G102" s="238"/>
      <c r="H102" s="238"/>
      <c r="I102" s="238"/>
      <c r="J102" s="238"/>
      <c r="K102" s="238"/>
      <c r="L102" s="238"/>
    </row>
    <row r="103" spans="1:12" x14ac:dyDescent="0.25">
      <c r="A103" s="238" t="s">
        <v>24</v>
      </c>
      <c r="B103" s="238"/>
      <c r="C103" s="238"/>
      <c r="D103" s="238"/>
      <c r="E103" s="238"/>
      <c r="F103" s="238"/>
      <c r="G103" s="238"/>
      <c r="H103" s="238"/>
      <c r="I103" s="238"/>
      <c r="J103" s="238"/>
      <c r="K103" s="238"/>
      <c r="L103" s="238"/>
    </row>
    <row r="104" spans="1:12" x14ac:dyDescent="0.25">
      <c r="A104" s="235" t="s">
        <v>22</v>
      </c>
      <c r="B104" s="235"/>
      <c r="C104" s="235"/>
      <c r="D104" s="235"/>
      <c r="E104" s="235"/>
      <c r="F104" s="235"/>
      <c r="G104" s="235"/>
      <c r="H104" s="235"/>
      <c r="I104" s="235"/>
      <c r="J104" s="235"/>
      <c r="K104" s="235"/>
      <c r="L104" s="235"/>
    </row>
    <row r="106" spans="1:12" x14ac:dyDescent="0.25">
      <c r="B106" s="2" t="s">
        <v>46</v>
      </c>
    </row>
    <row r="107" spans="1:12" x14ac:dyDescent="0.25">
      <c r="B107" s="2" t="s">
        <v>47</v>
      </c>
    </row>
    <row r="109" spans="1:12" x14ac:dyDescent="0.25">
      <c r="B109" t="s">
        <v>48</v>
      </c>
    </row>
    <row r="110" spans="1:12" x14ac:dyDescent="0.25">
      <c r="B110" t="s">
        <v>49</v>
      </c>
    </row>
    <row r="111" spans="1:12" x14ac:dyDescent="0.25">
      <c r="B111" t="s">
        <v>50</v>
      </c>
    </row>
    <row r="112" spans="1:12" x14ac:dyDescent="0.25">
      <c r="B112" t="s">
        <v>51</v>
      </c>
    </row>
    <row r="113" spans="2:2" x14ac:dyDescent="0.25">
      <c r="B113" t="s">
        <v>52</v>
      </c>
    </row>
    <row r="114" spans="2:2" x14ac:dyDescent="0.25">
      <c r="B114" t="s">
        <v>53</v>
      </c>
    </row>
    <row r="115" spans="2:2" x14ac:dyDescent="0.25">
      <c r="B115" t="s">
        <v>54</v>
      </c>
    </row>
    <row r="116" spans="2:2" x14ac:dyDescent="0.25">
      <c r="B116" t="s">
        <v>55</v>
      </c>
    </row>
    <row r="117" spans="2:2" x14ac:dyDescent="0.25">
      <c r="B117" t="s">
        <v>56</v>
      </c>
    </row>
    <row r="118" spans="2:2" x14ac:dyDescent="0.25">
      <c r="B118" t="s">
        <v>57</v>
      </c>
    </row>
    <row r="119" spans="2:2" x14ac:dyDescent="0.25">
      <c r="B119" t="s">
        <v>58</v>
      </c>
    </row>
    <row r="120" spans="2:2" x14ac:dyDescent="0.25">
      <c r="B120" t="s">
        <v>59</v>
      </c>
    </row>
    <row r="121" spans="2:2" x14ac:dyDescent="0.25">
      <c r="B121" t="s">
        <v>60</v>
      </c>
    </row>
    <row r="123" spans="2:2" x14ac:dyDescent="0.25">
      <c r="B123" s="2" t="s">
        <v>61</v>
      </c>
    </row>
    <row r="125" spans="2:2" x14ac:dyDescent="0.25">
      <c r="B125" t="s">
        <v>62</v>
      </c>
    </row>
    <row r="127" spans="2:2" x14ac:dyDescent="0.25">
      <c r="B127" s="2" t="s">
        <v>63</v>
      </c>
    </row>
    <row r="129" spans="2:2" x14ac:dyDescent="0.25">
      <c r="B129" s="4" t="s">
        <v>64</v>
      </c>
    </row>
    <row r="131" spans="2:2" x14ac:dyDescent="0.25">
      <c r="B131" s="2" t="s">
        <v>65</v>
      </c>
    </row>
    <row r="133" spans="2:2" x14ac:dyDescent="0.25">
      <c r="B133" t="s">
        <v>0</v>
      </c>
    </row>
    <row r="135" spans="2:2" x14ac:dyDescent="0.25">
      <c r="B135" s="2" t="s">
        <v>66</v>
      </c>
    </row>
    <row r="137" spans="2:2" x14ac:dyDescent="0.25">
      <c r="B137" t="s">
        <v>67</v>
      </c>
    </row>
    <row r="139" spans="2:2" x14ac:dyDescent="0.25">
      <c r="B139" s="2" t="s">
        <v>68</v>
      </c>
    </row>
    <row r="141" spans="2:2" x14ac:dyDescent="0.25">
      <c r="B141" t="s">
        <v>56</v>
      </c>
    </row>
    <row r="143" spans="2:2" x14ac:dyDescent="0.25">
      <c r="B143" s="2" t="s">
        <v>69</v>
      </c>
    </row>
    <row r="145" spans="1:12" x14ac:dyDescent="0.25">
      <c r="B145" t="s">
        <v>52</v>
      </c>
    </row>
    <row r="147" spans="1:12" x14ac:dyDescent="0.25">
      <c r="B147" s="2" t="s">
        <v>70</v>
      </c>
    </row>
    <row r="149" spans="1:12" x14ac:dyDescent="0.25">
      <c r="B149" t="s">
        <v>71</v>
      </c>
    </row>
    <row r="150" spans="1:12" x14ac:dyDescent="0.25">
      <c r="B150" t="s">
        <v>72</v>
      </c>
    </row>
    <row r="152" spans="1:12" ht="30" customHeight="1" x14ac:dyDescent="0.25">
      <c r="G152" s="1">
        <v>1</v>
      </c>
    </row>
    <row r="154" spans="1:12" x14ac:dyDescent="0.25">
      <c r="A154" s="235" t="s">
        <v>22</v>
      </c>
      <c r="B154" s="235"/>
      <c r="C154" s="235"/>
      <c r="D154" s="235"/>
      <c r="E154" s="235"/>
      <c r="F154" s="235"/>
      <c r="G154" s="235"/>
      <c r="H154" s="235"/>
      <c r="I154" s="235"/>
      <c r="J154" s="235"/>
      <c r="K154" s="235"/>
      <c r="L154" s="235"/>
    </row>
    <row r="155" spans="1:12" x14ac:dyDescent="0.25">
      <c r="A155" s="238" t="s">
        <v>73</v>
      </c>
      <c r="B155" s="238"/>
      <c r="C155" s="238"/>
      <c r="D155" s="238"/>
      <c r="E155" s="238"/>
      <c r="F155" s="238"/>
      <c r="G155" s="238"/>
      <c r="H155" s="238"/>
      <c r="I155" s="238"/>
      <c r="J155" s="238"/>
      <c r="K155" s="238"/>
      <c r="L155" s="238"/>
    </row>
    <row r="156" spans="1:12" x14ac:dyDescent="0.25">
      <c r="A156" s="238" t="s">
        <v>24</v>
      </c>
      <c r="B156" s="238"/>
      <c r="C156" s="238"/>
      <c r="D156" s="238"/>
      <c r="E156" s="238"/>
      <c r="F156" s="238"/>
      <c r="G156" s="238"/>
      <c r="H156" s="238"/>
      <c r="I156" s="238"/>
      <c r="J156" s="238"/>
      <c r="K156" s="238"/>
      <c r="L156" s="238"/>
    </row>
    <row r="157" spans="1:12" x14ac:dyDescent="0.25">
      <c r="A157" s="235" t="s">
        <v>22</v>
      </c>
      <c r="B157" s="235"/>
      <c r="C157" s="235"/>
      <c r="D157" s="235"/>
      <c r="E157" s="235"/>
      <c r="F157" s="235"/>
      <c r="G157" s="235"/>
      <c r="H157" s="235"/>
      <c r="I157" s="235"/>
      <c r="J157" s="235"/>
      <c r="K157" s="235"/>
      <c r="L157" s="235"/>
    </row>
    <row r="158" spans="1:12" ht="13.5" customHeight="1" x14ac:dyDescent="0.25"/>
    <row r="159" spans="1:12" ht="43.5" customHeight="1" x14ac:dyDescent="0.25">
      <c r="A159" s="239" t="s">
        <v>74</v>
      </c>
      <c r="B159" s="239"/>
      <c r="C159" s="239"/>
      <c r="D159" s="239"/>
      <c r="E159" s="239"/>
      <c r="F159" s="239"/>
      <c r="G159" s="239"/>
      <c r="H159" s="239"/>
      <c r="I159" s="239"/>
      <c r="J159" s="239"/>
      <c r="K159" s="239"/>
      <c r="L159" s="239"/>
    </row>
    <row r="160" spans="1:12" x14ac:dyDescent="0.25">
      <c r="A160" s="1"/>
    </row>
    <row r="161" spans="1:12" ht="27.95" customHeight="1" x14ac:dyDescent="0.25">
      <c r="A161" s="239" t="s">
        <v>75</v>
      </c>
      <c r="B161" s="239"/>
      <c r="C161" s="239"/>
      <c r="D161" s="239"/>
      <c r="E161" s="239"/>
      <c r="F161" s="239"/>
      <c r="G161" s="239"/>
      <c r="H161" s="239"/>
      <c r="I161" s="239"/>
      <c r="J161" s="239"/>
      <c r="K161" s="239"/>
      <c r="L161" s="239"/>
    </row>
    <row r="162" spans="1:12" ht="8.25" customHeight="1" x14ac:dyDescent="0.25">
      <c r="A162" s="239"/>
      <c r="B162" s="239"/>
      <c r="C162" s="239"/>
      <c r="D162" s="239"/>
      <c r="E162" s="239"/>
      <c r="F162" s="239"/>
      <c r="G162" s="239"/>
      <c r="H162" s="239"/>
      <c r="I162" s="239"/>
      <c r="J162" s="239"/>
      <c r="K162" s="239"/>
      <c r="L162" s="239"/>
    </row>
    <row r="164" spans="1:12" x14ac:dyDescent="0.25">
      <c r="A164" s="2" t="s">
        <v>76</v>
      </c>
    </row>
    <row r="166" spans="1:12" x14ac:dyDescent="0.25">
      <c r="A166" s="6" t="s">
        <v>77</v>
      </c>
      <c r="B166" s="2" t="s">
        <v>78</v>
      </c>
    </row>
    <row r="167" spans="1:12" ht="8.4499999999999993" customHeight="1" x14ac:dyDescent="0.25"/>
    <row r="168" spans="1:12" x14ac:dyDescent="0.25">
      <c r="A168" t="s">
        <v>79</v>
      </c>
    </row>
    <row r="170" spans="1:12" ht="18.75" customHeight="1" x14ac:dyDescent="0.25">
      <c r="A170" s="239" t="s">
        <v>80</v>
      </c>
      <c r="B170" s="239"/>
      <c r="C170" s="239"/>
      <c r="D170" s="239"/>
      <c r="E170" s="239"/>
      <c r="F170" s="239"/>
      <c r="G170" s="239"/>
      <c r="H170" s="239"/>
      <c r="I170" s="239"/>
      <c r="J170" s="239"/>
      <c r="K170" s="239"/>
      <c r="L170" s="239"/>
    </row>
    <row r="172" spans="1:12" ht="29.1" customHeight="1" x14ac:dyDescent="0.25">
      <c r="A172" s="239" t="s">
        <v>81</v>
      </c>
      <c r="B172" s="239"/>
      <c r="C172" s="239"/>
      <c r="D172" s="239"/>
      <c r="E172" s="239"/>
      <c r="F172" s="239"/>
      <c r="G172" s="239"/>
      <c r="H172" s="239"/>
      <c r="I172" s="239"/>
      <c r="J172" s="239"/>
      <c r="K172" s="239"/>
      <c r="L172" s="239"/>
    </row>
    <row r="173" spans="1:12" x14ac:dyDescent="0.25">
      <c r="A173" s="123"/>
      <c r="B173" s="123"/>
      <c r="C173" s="123"/>
      <c r="D173" s="123"/>
      <c r="E173" s="123"/>
      <c r="F173" s="123"/>
      <c r="G173" s="123"/>
      <c r="H173" s="123"/>
      <c r="I173" s="123"/>
      <c r="J173" s="123"/>
      <c r="K173" s="123"/>
      <c r="L173" s="123"/>
    </row>
    <row r="174" spans="1:12" x14ac:dyDescent="0.25">
      <c r="A174" t="s">
        <v>82</v>
      </c>
    </row>
    <row r="176" spans="1:12" x14ac:dyDescent="0.25">
      <c r="A176" t="s">
        <v>83</v>
      </c>
    </row>
    <row r="178" spans="1:12" ht="18" customHeight="1" x14ac:dyDescent="0.25">
      <c r="A178" s="239" t="s">
        <v>84</v>
      </c>
      <c r="B178" s="239"/>
      <c r="C178" s="239"/>
      <c r="D178" s="239"/>
      <c r="E178" s="239"/>
      <c r="F178" s="239"/>
      <c r="G178" s="239"/>
      <c r="H178" s="239"/>
      <c r="I178" s="239"/>
      <c r="J178" s="239"/>
      <c r="K178" s="239"/>
      <c r="L178" s="239"/>
    </row>
    <row r="180" spans="1:12" x14ac:dyDescent="0.25">
      <c r="A180" s="6" t="s">
        <v>77</v>
      </c>
      <c r="B180" s="2" t="s">
        <v>85</v>
      </c>
    </row>
    <row r="181" spans="1:12" ht="8.4499999999999993" customHeight="1" x14ac:dyDescent="0.25"/>
    <row r="182" spans="1:12" ht="45" customHeight="1" x14ac:dyDescent="0.25">
      <c r="A182" s="239" t="s">
        <v>86</v>
      </c>
      <c r="B182" s="239"/>
      <c r="C182" s="239"/>
      <c r="D182" s="239"/>
      <c r="E182" s="239"/>
      <c r="F182" s="239"/>
      <c r="G182" s="239"/>
      <c r="H182" s="239"/>
      <c r="I182" s="239"/>
      <c r="J182" s="239"/>
      <c r="K182" s="239"/>
      <c r="L182" s="239"/>
    </row>
    <row r="184" spans="1:12" x14ac:dyDescent="0.25">
      <c r="A184" s="6" t="s">
        <v>77</v>
      </c>
      <c r="B184" s="2" t="s">
        <v>87</v>
      </c>
    </row>
    <row r="185" spans="1:12" ht="8.4499999999999993" customHeight="1" x14ac:dyDescent="0.25"/>
    <row r="186" spans="1:12" ht="44.25" customHeight="1" x14ac:dyDescent="0.25">
      <c r="A186" s="239" t="s">
        <v>88</v>
      </c>
      <c r="B186" s="239"/>
      <c r="C186" s="239"/>
      <c r="D186" s="239"/>
      <c r="E186" s="239"/>
      <c r="F186" s="239"/>
      <c r="G186" s="239"/>
      <c r="H186" s="239"/>
      <c r="I186" s="239"/>
      <c r="J186" s="239"/>
      <c r="K186" s="239"/>
      <c r="L186" s="239"/>
    </row>
    <row r="188" spans="1:12" x14ac:dyDescent="0.25">
      <c r="A188" s="6" t="s">
        <v>77</v>
      </c>
      <c r="B188" s="2" t="s">
        <v>89</v>
      </c>
    </row>
    <row r="189" spans="1:12" ht="8.4499999999999993" customHeight="1" x14ac:dyDescent="0.25"/>
    <row r="190" spans="1:12" ht="74.099999999999994" customHeight="1" x14ac:dyDescent="0.25">
      <c r="A190" s="239" t="s">
        <v>90</v>
      </c>
      <c r="B190" s="239"/>
      <c r="C190" s="239"/>
      <c r="D190" s="239"/>
      <c r="E190" s="239"/>
      <c r="F190" s="239"/>
      <c r="G190" s="239"/>
      <c r="H190" s="239"/>
      <c r="I190" s="239"/>
      <c r="J190" s="239"/>
      <c r="K190" s="239"/>
      <c r="L190" s="239"/>
    </row>
    <row r="191" spans="1:12" ht="42" customHeight="1" x14ac:dyDescent="0.25">
      <c r="A191" s="123"/>
      <c r="B191" s="123"/>
      <c r="C191" s="123"/>
      <c r="D191" s="123"/>
      <c r="E191" s="123"/>
      <c r="F191" s="123"/>
      <c r="G191" s="125">
        <v>2</v>
      </c>
      <c r="H191" s="123"/>
      <c r="I191" s="123"/>
      <c r="J191" s="123"/>
      <c r="K191" s="123"/>
      <c r="L191" s="123"/>
    </row>
    <row r="193" spans="1:12" x14ac:dyDescent="0.25">
      <c r="A193" s="235" t="s">
        <v>22</v>
      </c>
      <c r="B193" s="235"/>
      <c r="C193" s="235"/>
      <c r="D193" s="235"/>
      <c r="E193" s="235"/>
      <c r="F193" s="235"/>
      <c r="G193" s="235"/>
      <c r="H193" s="235"/>
      <c r="I193" s="235"/>
      <c r="J193" s="235"/>
      <c r="K193" s="235"/>
      <c r="L193" s="235"/>
    </row>
    <row r="194" spans="1:12" x14ac:dyDescent="0.25">
      <c r="A194" s="238" t="s">
        <v>91</v>
      </c>
      <c r="B194" s="238"/>
      <c r="C194" s="238"/>
      <c r="D194" s="238"/>
      <c r="E194" s="238"/>
      <c r="F194" s="238"/>
      <c r="G194" s="238"/>
      <c r="H194" s="238"/>
      <c r="I194" s="238"/>
      <c r="J194" s="238"/>
      <c r="K194" s="238"/>
      <c r="L194" s="238"/>
    </row>
    <row r="195" spans="1:12" x14ac:dyDescent="0.25">
      <c r="A195" s="238" t="s">
        <v>24</v>
      </c>
      <c r="B195" s="238"/>
      <c r="C195" s="238"/>
      <c r="D195" s="238"/>
      <c r="E195" s="238"/>
      <c r="F195" s="238"/>
      <c r="G195" s="238"/>
      <c r="H195" s="238"/>
      <c r="I195" s="238"/>
      <c r="J195" s="238"/>
      <c r="K195" s="238"/>
      <c r="L195" s="238"/>
    </row>
    <row r="196" spans="1:12" x14ac:dyDescent="0.25">
      <c r="A196" s="235" t="s">
        <v>22</v>
      </c>
      <c r="B196" s="235"/>
      <c r="C196" s="235"/>
      <c r="D196" s="235"/>
      <c r="E196" s="235"/>
      <c r="F196" s="235"/>
      <c r="G196" s="235"/>
      <c r="H196" s="235"/>
      <c r="I196" s="235"/>
      <c r="J196" s="235"/>
      <c r="K196" s="235"/>
      <c r="L196" s="235"/>
    </row>
    <row r="198" spans="1:12" x14ac:dyDescent="0.25">
      <c r="A198" s="6" t="s">
        <v>77</v>
      </c>
      <c r="B198" s="2" t="s">
        <v>92</v>
      </c>
    </row>
    <row r="199" spans="1:12" ht="8.4499999999999993" customHeight="1" x14ac:dyDescent="0.25"/>
    <row r="200" spans="1:12" x14ac:dyDescent="0.25">
      <c r="A200" s="2" t="s">
        <v>93</v>
      </c>
    </row>
    <row r="202" spans="1:12" ht="29.1" customHeight="1" x14ac:dyDescent="0.25">
      <c r="A202" s="239" t="s">
        <v>94</v>
      </c>
      <c r="B202" s="239"/>
      <c r="C202" s="239"/>
      <c r="D202" s="239"/>
      <c r="E202" s="239"/>
      <c r="F202" s="239"/>
      <c r="G202" s="239"/>
      <c r="H202" s="239"/>
      <c r="I202" s="239"/>
      <c r="J202" s="239"/>
      <c r="K202" s="239"/>
    </row>
    <row r="204" spans="1:12" x14ac:dyDescent="0.25">
      <c r="A204" t="s">
        <v>95</v>
      </c>
    </row>
    <row r="205" spans="1:12" ht="8.4499999999999993" customHeight="1" x14ac:dyDescent="0.25"/>
    <row r="206" spans="1:12" x14ac:dyDescent="0.25">
      <c r="A206" s="5" t="s">
        <v>96</v>
      </c>
      <c r="B206" t="s">
        <v>97</v>
      </c>
    </row>
    <row r="207" spans="1:12" x14ac:dyDescent="0.25">
      <c r="A207" t="s">
        <v>96</v>
      </c>
      <c r="B207" t="s">
        <v>98</v>
      </c>
    </row>
    <row r="208" spans="1:12" x14ac:dyDescent="0.25">
      <c r="A208" t="s">
        <v>96</v>
      </c>
      <c r="B208" t="s">
        <v>99</v>
      </c>
    </row>
    <row r="209" spans="1:12" x14ac:dyDescent="0.25">
      <c r="A209" t="s">
        <v>96</v>
      </c>
      <c r="B209" t="s">
        <v>100</v>
      </c>
    </row>
    <row r="210" spans="1:12" x14ac:dyDescent="0.25">
      <c r="A210" t="s">
        <v>96</v>
      </c>
      <c r="B210" t="s">
        <v>101</v>
      </c>
    </row>
    <row r="211" spans="1:12" x14ac:dyDescent="0.25">
      <c r="A211" t="s">
        <v>96</v>
      </c>
      <c r="B211" t="s">
        <v>102</v>
      </c>
    </row>
    <row r="212" spans="1:12" x14ac:dyDescent="0.25">
      <c r="A212" t="s">
        <v>96</v>
      </c>
      <c r="B212" t="s">
        <v>103</v>
      </c>
    </row>
    <row r="213" spans="1:12" x14ac:dyDescent="0.25">
      <c r="A213" t="s">
        <v>96</v>
      </c>
      <c r="B213" t="s">
        <v>104</v>
      </c>
    </row>
    <row r="214" spans="1:12" x14ac:dyDescent="0.25">
      <c r="A214" t="s">
        <v>96</v>
      </c>
      <c r="B214" t="s">
        <v>105</v>
      </c>
    </row>
    <row r="215" spans="1:12" x14ac:dyDescent="0.25">
      <c r="A215" t="s">
        <v>96</v>
      </c>
      <c r="B215" t="s">
        <v>106</v>
      </c>
    </row>
    <row r="216" spans="1:12" x14ac:dyDescent="0.25">
      <c r="A216" s="12" t="s">
        <v>96</v>
      </c>
      <c r="B216" s="239" t="s">
        <v>107</v>
      </c>
      <c r="C216" s="239"/>
      <c r="D216" s="239"/>
      <c r="E216" s="239"/>
      <c r="F216" s="239"/>
      <c r="G216" s="239"/>
      <c r="H216" s="239"/>
      <c r="I216" s="239"/>
      <c r="J216" s="239"/>
      <c r="K216" s="239"/>
      <c r="L216" s="239"/>
    </row>
    <row r="217" spans="1:12" x14ac:dyDescent="0.25">
      <c r="A217" t="s">
        <v>96</v>
      </c>
      <c r="B217" t="s">
        <v>108</v>
      </c>
    </row>
    <row r="218" spans="1:12" ht="13.5" customHeight="1" x14ac:dyDescent="0.25">
      <c r="A218" s="12"/>
      <c r="B218" s="248"/>
      <c r="C218" s="248"/>
      <c r="D218" s="248"/>
      <c r="E218" s="248"/>
      <c r="F218" s="248"/>
      <c r="G218" s="248"/>
      <c r="H218" s="248"/>
      <c r="I218" s="248"/>
      <c r="J218" s="248"/>
      <c r="K218" s="248"/>
      <c r="L218" s="248"/>
    </row>
    <row r="220" spans="1:12" x14ac:dyDescent="0.25">
      <c r="A220" s="6" t="s">
        <v>96</v>
      </c>
      <c r="B220" s="2" t="s">
        <v>109</v>
      </c>
    </row>
    <row r="221" spans="1:12" ht="8.4499999999999993" customHeight="1" x14ac:dyDescent="0.25"/>
    <row r="222" spans="1:12" ht="28.5" customHeight="1" x14ac:dyDescent="0.25">
      <c r="A222" s="239" t="s">
        <v>110</v>
      </c>
      <c r="B222" s="239"/>
      <c r="C222" s="239"/>
      <c r="D222" s="239"/>
      <c r="E222" s="239"/>
      <c r="F222" s="239"/>
      <c r="G222" s="239"/>
      <c r="H222" s="239"/>
      <c r="I222" s="239"/>
      <c r="J222" s="239"/>
      <c r="K222" s="239"/>
      <c r="L222" s="239"/>
    </row>
    <row r="224" spans="1:12" x14ac:dyDescent="0.25">
      <c r="A224" s="2" t="s">
        <v>111</v>
      </c>
    </row>
    <row r="226" spans="1:12" x14ac:dyDescent="0.25">
      <c r="A226" s="6" t="s">
        <v>96</v>
      </c>
      <c r="B226" s="2" t="s">
        <v>112</v>
      </c>
    </row>
    <row r="227" spans="1:12" ht="8.4499999999999993" customHeight="1" x14ac:dyDescent="0.25"/>
    <row r="228" spans="1:12" ht="43.5" customHeight="1" x14ac:dyDescent="0.25">
      <c r="A228" s="239" t="s">
        <v>113</v>
      </c>
      <c r="B228" s="239"/>
      <c r="C228" s="239"/>
      <c r="D228" s="239"/>
      <c r="E228" s="239"/>
      <c r="F228" s="239"/>
      <c r="G228" s="239"/>
      <c r="H228" s="239"/>
      <c r="I228" s="239"/>
      <c r="J228" s="239"/>
      <c r="K228" s="239"/>
      <c r="L228" s="239"/>
    </row>
    <row r="230" spans="1:12" x14ac:dyDescent="0.25">
      <c r="A230" t="s">
        <v>114</v>
      </c>
    </row>
    <row r="231" spans="1:12" ht="8.4499999999999993" customHeight="1" x14ac:dyDescent="0.25"/>
    <row r="232" spans="1:12" x14ac:dyDescent="0.25">
      <c r="A232" s="5" t="s">
        <v>96</v>
      </c>
      <c r="B232" t="s">
        <v>115</v>
      </c>
    </row>
    <row r="233" spans="1:12" ht="18" customHeight="1" x14ac:dyDescent="0.25">
      <c r="A233" s="7" t="s">
        <v>96</v>
      </c>
      <c r="B233" s="234" t="s">
        <v>116</v>
      </c>
      <c r="C233" s="234"/>
      <c r="D233" s="234"/>
      <c r="E233" s="234"/>
      <c r="F233" s="234"/>
      <c r="G233" s="234"/>
      <c r="H233" s="234"/>
      <c r="I233" s="234"/>
      <c r="J233" s="234"/>
      <c r="K233" s="234"/>
      <c r="L233" s="234"/>
    </row>
    <row r="234" spans="1:12" x14ac:dyDescent="0.25">
      <c r="A234" s="5" t="s">
        <v>96</v>
      </c>
      <c r="B234" t="s">
        <v>117</v>
      </c>
    </row>
    <row r="235" spans="1:12" ht="29.1" customHeight="1" x14ac:dyDescent="0.25">
      <c r="A235" s="8" t="s">
        <v>96</v>
      </c>
      <c r="B235" s="239" t="s">
        <v>118</v>
      </c>
      <c r="C235" s="239"/>
      <c r="D235" s="239"/>
      <c r="E235" s="239"/>
      <c r="F235" s="239"/>
      <c r="G235" s="239"/>
      <c r="H235" s="239"/>
      <c r="I235" s="239"/>
      <c r="J235" s="239"/>
      <c r="K235" s="239"/>
    </row>
    <row r="236" spans="1:12" x14ac:dyDescent="0.25">
      <c r="A236" s="5" t="s">
        <v>96</v>
      </c>
      <c r="B236" t="s">
        <v>119</v>
      </c>
    </row>
    <row r="237" spans="1:12" x14ac:dyDescent="0.25">
      <c r="A237" s="5" t="s">
        <v>96</v>
      </c>
      <c r="B237" t="s">
        <v>120</v>
      </c>
    </row>
    <row r="238" spans="1:12" ht="23.25" customHeight="1" x14ac:dyDescent="0.25">
      <c r="G238" s="1">
        <v>3</v>
      </c>
    </row>
    <row r="240" spans="1:12" x14ac:dyDescent="0.25">
      <c r="A240" s="235" t="s">
        <v>22</v>
      </c>
      <c r="B240" s="235"/>
      <c r="C240" s="235"/>
      <c r="D240" s="235"/>
      <c r="E240" s="235"/>
      <c r="F240" s="235"/>
      <c r="G240" s="235"/>
      <c r="H240" s="235"/>
      <c r="I240" s="235"/>
      <c r="J240" s="235"/>
      <c r="K240" s="235"/>
      <c r="L240" s="235"/>
    </row>
    <row r="241" spans="1:12" x14ac:dyDescent="0.25">
      <c r="A241" s="238" t="s">
        <v>91</v>
      </c>
      <c r="B241" s="238"/>
      <c r="C241" s="238"/>
      <c r="D241" s="238"/>
      <c r="E241" s="238"/>
      <c r="F241" s="238"/>
      <c r="G241" s="238"/>
      <c r="H241" s="238"/>
      <c r="I241" s="238"/>
      <c r="J241" s="238"/>
      <c r="K241" s="238"/>
      <c r="L241" s="238"/>
    </row>
    <row r="242" spans="1:12" x14ac:dyDescent="0.25">
      <c r="A242" s="238" t="s">
        <v>24</v>
      </c>
      <c r="B242" s="238"/>
      <c r="C242" s="238"/>
      <c r="D242" s="238"/>
      <c r="E242" s="238"/>
      <c r="F242" s="238"/>
      <c r="G242" s="238"/>
      <c r="H242" s="238"/>
      <c r="I242" s="238"/>
      <c r="J242" s="238"/>
      <c r="K242" s="238"/>
      <c r="L242" s="238"/>
    </row>
    <row r="243" spans="1:12" x14ac:dyDescent="0.25">
      <c r="A243" s="235" t="s">
        <v>22</v>
      </c>
      <c r="B243" s="235"/>
      <c r="C243" s="235"/>
      <c r="D243" s="235"/>
      <c r="E243" s="235"/>
      <c r="F243" s="235"/>
      <c r="G243" s="235"/>
      <c r="H243" s="235"/>
      <c r="I243" s="235"/>
      <c r="J243" s="235"/>
      <c r="K243" s="235"/>
      <c r="L243" s="235"/>
    </row>
    <row r="244" spans="1:12" x14ac:dyDescent="0.25">
      <c r="A244" s="6" t="s">
        <v>96</v>
      </c>
      <c r="B244" s="2" t="s">
        <v>121</v>
      </c>
    </row>
    <row r="245" spans="1:12" ht="11.25" customHeight="1" x14ac:dyDescent="0.25"/>
    <row r="246" spans="1:12" x14ac:dyDescent="0.25">
      <c r="A246" t="s">
        <v>122</v>
      </c>
    </row>
    <row r="247" spans="1:12" x14ac:dyDescent="0.25">
      <c r="A247" s="130" t="s">
        <v>123</v>
      </c>
      <c r="B247" s="239" t="s">
        <v>124</v>
      </c>
      <c r="C247" s="239"/>
      <c r="D247" s="239"/>
      <c r="E247" s="239"/>
      <c r="F247" s="239"/>
      <c r="G247" s="239"/>
      <c r="H247" s="239"/>
      <c r="I247" s="239"/>
      <c r="J247" s="239"/>
      <c r="K247" s="239"/>
      <c r="L247" s="239"/>
    </row>
    <row r="248" spans="1:12" x14ac:dyDescent="0.25">
      <c r="A248" s="9" t="s">
        <v>123</v>
      </c>
      <c r="B248" t="s">
        <v>125</v>
      </c>
    </row>
    <row r="249" spans="1:12" x14ac:dyDescent="0.25">
      <c r="B249" t="s">
        <v>126</v>
      </c>
    </row>
    <row r="250" spans="1:12" x14ac:dyDescent="0.25">
      <c r="A250" s="9" t="s">
        <v>123</v>
      </c>
      <c r="B250" t="s">
        <v>127</v>
      </c>
    </row>
    <row r="251" spans="1:12" x14ac:dyDescent="0.25">
      <c r="A251" s="9"/>
    </row>
    <row r="252" spans="1:12" x14ac:dyDescent="0.25">
      <c r="A252" s="6" t="s">
        <v>96</v>
      </c>
      <c r="B252" s="2" t="s">
        <v>128</v>
      </c>
    </row>
    <row r="253" spans="1:12" x14ac:dyDescent="0.25">
      <c r="A253" s="5" t="s">
        <v>129</v>
      </c>
    </row>
    <row r="254" spans="1:12" x14ac:dyDescent="0.25">
      <c r="A254" s="5" t="s">
        <v>130</v>
      </c>
    </row>
    <row r="255" spans="1:12" ht="42.75" customHeight="1" x14ac:dyDescent="0.25">
      <c r="A255" s="232" t="s">
        <v>131</v>
      </c>
      <c r="B255" s="232"/>
      <c r="C255" s="232"/>
      <c r="D255" s="232"/>
      <c r="E255" s="232"/>
      <c r="F255" s="232"/>
      <c r="G255" s="232"/>
      <c r="H255" s="232"/>
      <c r="I255" s="232"/>
      <c r="J255" s="232"/>
      <c r="K255" s="232"/>
      <c r="L255" s="232"/>
    </row>
    <row r="257" spans="1:12" x14ac:dyDescent="0.25">
      <c r="A257" s="6" t="s">
        <v>96</v>
      </c>
      <c r="B257" s="2" t="s">
        <v>132</v>
      </c>
    </row>
    <row r="258" spans="1:12" ht="11.25" customHeight="1" x14ac:dyDescent="0.25">
      <c r="A258" s="9"/>
    </row>
    <row r="259" spans="1:12" ht="76.5" customHeight="1" x14ac:dyDescent="0.25">
      <c r="A259" s="232" t="s">
        <v>133</v>
      </c>
      <c r="B259" s="232"/>
      <c r="C259" s="232"/>
      <c r="D259" s="232"/>
      <c r="E259" s="232"/>
      <c r="F259" s="232"/>
      <c r="G259" s="232"/>
      <c r="H259" s="232"/>
      <c r="I259" s="232"/>
      <c r="J259" s="232"/>
      <c r="K259" s="232"/>
      <c r="L259" s="232"/>
    </row>
    <row r="260" spans="1:12" x14ac:dyDescent="0.25">
      <c r="A260" s="9"/>
      <c r="B260" t="s">
        <v>134</v>
      </c>
    </row>
    <row r="261" spans="1:12" x14ac:dyDescent="0.25">
      <c r="A261" s="9"/>
      <c r="B261" t="s">
        <v>49</v>
      </c>
    </row>
    <row r="262" spans="1:12" x14ac:dyDescent="0.25">
      <c r="A262" s="9"/>
      <c r="B262" t="s">
        <v>135</v>
      </c>
    </row>
    <row r="263" spans="1:12" x14ac:dyDescent="0.25">
      <c r="A263" s="9"/>
      <c r="B263" t="s">
        <v>51</v>
      </c>
    </row>
    <row r="264" spans="1:12" x14ac:dyDescent="0.25">
      <c r="A264" s="9"/>
      <c r="B264" t="s">
        <v>52</v>
      </c>
    </row>
    <row r="265" spans="1:12" x14ac:dyDescent="0.25">
      <c r="A265" s="9"/>
      <c r="B265" t="s">
        <v>53</v>
      </c>
    </row>
    <row r="266" spans="1:12" x14ac:dyDescent="0.25">
      <c r="A266" s="9"/>
      <c r="B266" t="s">
        <v>54</v>
      </c>
    </row>
    <row r="267" spans="1:12" x14ac:dyDescent="0.25">
      <c r="A267" s="9"/>
      <c r="B267" t="s">
        <v>55</v>
      </c>
    </row>
    <row r="268" spans="1:12" x14ac:dyDescent="0.25">
      <c r="A268" s="9"/>
      <c r="B268" t="s">
        <v>136</v>
      </c>
    </row>
    <row r="269" spans="1:12" x14ac:dyDescent="0.25">
      <c r="A269" s="9"/>
      <c r="B269" t="s">
        <v>57</v>
      </c>
    </row>
    <row r="270" spans="1:12" x14ac:dyDescent="0.25">
      <c r="A270" s="9"/>
      <c r="B270" t="s">
        <v>58</v>
      </c>
    </row>
    <row r="271" spans="1:12" x14ac:dyDescent="0.25">
      <c r="A271" s="9"/>
      <c r="B271" t="s">
        <v>59</v>
      </c>
    </row>
    <row r="272" spans="1:12" x14ac:dyDescent="0.25">
      <c r="A272" s="9"/>
      <c r="B272" t="s">
        <v>60</v>
      </c>
    </row>
    <row r="273" spans="1:2" ht="12.75" customHeight="1" x14ac:dyDescent="0.25"/>
    <row r="274" spans="1:2" x14ac:dyDescent="0.25">
      <c r="A274" s="2" t="s">
        <v>137</v>
      </c>
    </row>
    <row r="275" spans="1:2" ht="3.75" customHeight="1" x14ac:dyDescent="0.25"/>
    <row r="276" spans="1:2" x14ac:dyDescent="0.25">
      <c r="A276" s="2" t="s">
        <v>138</v>
      </c>
    </row>
    <row r="277" spans="1:2" ht="6.75" customHeight="1" x14ac:dyDescent="0.25"/>
    <row r="278" spans="1:2" x14ac:dyDescent="0.25">
      <c r="A278" s="5" t="s">
        <v>123</v>
      </c>
      <c r="B278" s="2" t="s">
        <v>139</v>
      </c>
    </row>
    <row r="279" spans="1:2" x14ac:dyDescent="0.25">
      <c r="A279" t="s">
        <v>140</v>
      </c>
    </row>
    <row r="280" spans="1:2" ht="13.5" customHeight="1" x14ac:dyDescent="0.25"/>
    <row r="281" spans="1:2" x14ac:dyDescent="0.25">
      <c r="A281" s="9" t="s">
        <v>123</v>
      </c>
      <c r="B281" t="s">
        <v>141</v>
      </c>
    </row>
    <row r="282" spans="1:2" x14ac:dyDescent="0.25">
      <c r="A282" s="9" t="s">
        <v>123</v>
      </c>
      <c r="B282" t="s">
        <v>142</v>
      </c>
    </row>
    <row r="283" spans="1:2" x14ac:dyDescent="0.25">
      <c r="A283" s="9" t="s">
        <v>123</v>
      </c>
      <c r="B283" t="s">
        <v>143</v>
      </c>
    </row>
    <row r="284" spans="1:2" x14ac:dyDescent="0.25">
      <c r="A284" s="9" t="s">
        <v>123</v>
      </c>
      <c r="B284" t="s">
        <v>144</v>
      </c>
    </row>
    <row r="285" spans="1:2" x14ac:dyDescent="0.25">
      <c r="B285" t="s">
        <v>145</v>
      </c>
    </row>
    <row r="286" spans="1:2" x14ac:dyDescent="0.25">
      <c r="A286" s="9" t="s">
        <v>123</v>
      </c>
      <c r="B286" t="s">
        <v>146</v>
      </c>
    </row>
    <row r="287" spans="1:2" x14ac:dyDescent="0.25">
      <c r="A287" s="9" t="s">
        <v>123</v>
      </c>
      <c r="B287" t="s">
        <v>147</v>
      </c>
    </row>
    <row r="288" spans="1:2" x14ac:dyDescent="0.25">
      <c r="A288" s="9" t="s">
        <v>123</v>
      </c>
      <c r="B288" t="s">
        <v>148</v>
      </c>
    </row>
    <row r="289" spans="1:12" x14ac:dyDescent="0.25">
      <c r="A289" s="9"/>
    </row>
    <row r="290" spans="1:12" x14ac:dyDescent="0.25">
      <c r="A290" s="9"/>
    </row>
    <row r="291" spans="1:12" x14ac:dyDescent="0.25">
      <c r="G291" s="1">
        <v>4</v>
      </c>
    </row>
    <row r="292" spans="1:12" x14ac:dyDescent="0.25">
      <c r="G292" s="1"/>
    </row>
    <row r="293" spans="1:12" x14ac:dyDescent="0.25">
      <c r="A293" s="235" t="s">
        <v>22</v>
      </c>
      <c r="B293" s="235"/>
      <c r="C293" s="235"/>
      <c r="D293" s="235"/>
      <c r="E293" s="235"/>
      <c r="F293" s="235"/>
      <c r="G293" s="235"/>
      <c r="H293" s="235"/>
      <c r="I293" s="235"/>
      <c r="J293" s="235"/>
      <c r="K293" s="235"/>
      <c r="L293" s="235"/>
    </row>
    <row r="294" spans="1:12" x14ac:dyDescent="0.25">
      <c r="A294" s="238" t="s">
        <v>91</v>
      </c>
      <c r="B294" s="238"/>
      <c r="C294" s="238"/>
      <c r="D294" s="238"/>
      <c r="E294" s="238"/>
      <c r="F294" s="238"/>
      <c r="G294" s="238"/>
      <c r="H294" s="238"/>
      <c r="I294" s="238"/>
      <c r="J294" s="238"/>
      <c r="K294" s="238"/>
      <c r="L294" s="238"/>
    </row>
    <row r="295" spans="1:12" x14ac:dyDescent="0.25">
      <c r="A295" s="238" t="s">
        <v>24</v>
      </c>
      <c r="B295" s="238"/>
      <c r="C295" s="238"/>
      <c r="D295" s="238"/>
      <c r="E295" s="238"/>
      <c r="F295" s="238"/>
      <c r="G295" s="238"/>
      <c r="H295" s="238"/>
      <c r="I295" s="238"/>
      <c r="J295" s="238"/>
      <c r="K295" s="238"/>
      <c r="L295" s="238"/>
    </row>
    <row r="296" spans="1:12" x14ac:dyDescent="0.25">
      <c r="A296" s="235" t="s">
        <v>22</v>
      </c>
      <c r="B296" s="235"/>
      <c r="C296" s="235"/>
      <c r="D296" s="235"/>
      <c r="E296" s="235"/>
      <c r="F296" s="235"/>
      <c r="G296" s="235"/>
      <c r="H296" s="235"/>
      <c r="I296" s="235"/>
      <c r="J296" s="235"/>
      <c r="K296" s="235"/>
      <c r="L296" s="235"/>
    </row>
    <row r="297" spans="1:12" x14ac:dyDescent="0.25">
      <c r="A297" s="5" t="s">
        <v>149</v>
      </c>
    </row>
    <row r="299" spans="1:12" ht="27.75" customHeight="1" x14ac:dyDescent="0.25">
      <c r="A299" s="130" t="s">
        <v>123</v>
      </c>
      <c r="B299" s="233" t="s">
        <v>150</v>
      </c>
      <c r="C299" s="233"/>
      <c r="D299" s="233"/>
      <c r="E299" s="233"/>
      <c r="F299" s="233"/>
      <c r="G299" s="233"/>
      <c r="H299" s="233"/>
      <c r="I299" s="233"/>
      <c r="J299" s="233"/>
      <c r="K299" s="233"/>
      <c r="L299" s="233"/>
    </row>
    <row r="300" spans="1:12" x14ac:dyDescent="0.25">
      <c r="A300" s="230" t="s">
        <v>123</v>
      </c>
      <c r="B300" t="s">
        <v>151</v>
      </c>
    </row>
    <row r="301" spans="1:12" x14ac:dyDescent="0.25">
      <c r="A301" s="230" t="s">
        <v>123</v>
      </c>
      <c r="B301" t="s">
        <v>152</v>
      </c>
    </row>
    <row r="302" spans="1:12" x14ac:dyDescent="0.25">
      <c r="A302" s="184"/>
      <c r="B302" t="s">
        <v>153</v>
      </c>
    </row>
    <row r="303" spans="1:12" ht="25.5" customHeight="1" x14ac:dyDescent="0.25">
      <c r="A303" s="231" t="s">
        <v>123</v>
      </c>
      <c r="B303" s="233" t="s">
        <v>154</v>
      </c>
      <c r="C303" s="233"/>
      <c r="D303" s="233"/>
      <c r="E303" s="233"/>
      <c r="F303" s="233"/>
      <c r="G303" s="233"/>
      <c r="H303" s="233"/>
      <c r="I303" s="233"/>
      <c r="J303" s="233"/>
      <c r="K303" s="233"/>
      <c r="L303" s="233"/>
    </row>
    <row r="304" spans="1:12" x14ac:dyDescent="0.25">
      <c r="A304" s="231" t="s">
        <v>123</v>
      </c>
      <c r="B304" t="s">
        <v>155</v>
      </c>
    </row>
    <row r="305" spans="1:12" x14ac:dyDescent="0.25">
      <c r="A305" s="231" t="s">
        <v>123</v>
      </c>
      <c r="B305" t="s">
        <v>156</v>
      </c>
    </row>
    <row r="306" spans="1:12" x14ac:dyDescent="0.25">
      <c r="A306" s="231" t="s">
        <v>123</v>
      </c>
      <c r="B306" t="s">
        <v>157</v>
      </c>
    </row>
    <row r="308" spans="1:12" x14ac:dyDescent="0.25">
      <c r="A308" s="5" t="s">
        <v>123</v>
      </c>
      <c r="B308" s="2" t="s">
        <v>158</v>
      </c>
    </row>
    <row r="310" spans="1:12" x14ac:dyDescent="0.25">
      <c r="A310" t="s">
        <v>159</v>
      </c>
    </row>
    <row r="311" spans="1:12" x14ac:dyDescent="0.25">
      <c r="A311" t="s">
        <v>160</v>
      </c>
    </row>
    <row r="312" spans="1:12" x14ac:dyDescent="0.25">
      <c r="A312" t="s">
        <v>161</v>
      </c>
    </row>
    <row r="313" spans="1:12" x14ac:dyDescent="0.25">
      <c r="A313" t="s">
        <v>162</v>
      </c>
    </row>
    <row r="315" spans="1:12" x14ac:dyDescent="0.25">
      <c r="A315" s="5" t="s">
        <v>123</v>
      </c>
      <c r="B315" s="2" t="s">
        <v>163</v>
      </c>
    </row>
    <row r="317" spans="1:12" ht="29.25" customHeight="1" x14ac:dyDescent="0.25">
      <c r="A317" s="248" t="s">
        <v>164</v>
      </c>
      <c r="B317" s="248"/>
      <c r="C317" s="248"/>
      <c r="D317" s="248"/>
      <c r="E317" s="248"/>
      <c r="F317" s="248"/>
      <c r="G317" s="248"/>
      <c r="H317" s="248"/>
      <c r="I317" s="248"/>
      <c r="J317" s="248"/>
      <c r="K317" s="248"/>
      <c r="L317" s="248"/>
    </row>
    <row r="318" spans="1:12" ht="30.75" customHeight="1" x14ac:dyDescent="0.25">
      <c r="A318" s="248" t="s">
        <v>165</v>
      </c>
      <c r="B318" s="248"/>
      <c r="C318" s="248"/>
      <c r="D318" s="248"/>
      <c r="E318" s="248"/>
      <c r="F318" s="248"/>
      <c r="G318" s="248"/>
      <c r="H318" s="248"/>
      <c r="I318" s="248"/>
      <c r="J318" s="248"/>
      <c r="K318" s="248"/>
      <c r="L318" s="248"/>
    </row>
    <row r="319" spans="1:12" ht="30" customHeight="1" x14ac:dyDescent="0.25">
      <c r="A319" s="248" t="s">
        <v>166</v>
      </c>
      <c r="B319" s="248"/>
      <c r="C319" s="248"/>
      <c r="D319" s="248"/>
      <c r="E319" s="248"/>
      <c r="F319" s="248"/>
      <c r="G319" s="248"/>
      <c r="H319" s="248"/>
      <c r="I319" s="248"/>
      <c r="J319" s="248"/>
      <c r="K319" s="248"/>
      <c r="L319" s="248"/>
    </row>
    <row r="320" spans="1:12" ht="33.75" customHeight="1" x14ac:dyDescent="0.25">
      <c r="A320" s="248" t="s">
        <v>167</v>
      </c>
      <c r="B320" s="248"/>
      <c r="C320" s="248"/>
      <c r="D320" s="248"/>
      <c r="E320" s="248"/>
      <c r="F320" s="248"/>
      <c r="G320" s="248"/>
      <c r="H320" s="248"/>
      <c r="I320" s="248"/>
      <c r="J320" s="248"/>
      <c r="K320" s="248"/>
      <c r="L320" s="248"/>
    </row>
    <row r="322" spans="1:12" ht="120" customHeight="1" x14ac:dyDescent="0.25">
      <c r="A322" s="247" t="s">
        <v>168</v>
      </c>
      <c r="B322" s="247"/>
      <c r="C322" s="247"/>
      <c r="D322" s="247"/>
      <c r="E322" s="247"/>
      <c r="F322" s="247"/>
      <c r="G322" s="247"/>
      <c r="H322" s="247"/>
      <c r="I322" s="247"/>
      <c r="J322" s="247"/>
      <c r="K322" s="247"/>
      <c r="L322" s="247"/>
    </row>
    <row r="324" spans="1:12" x14ac:dyDescent="0.25">
      <c r="A324" s="5" t="s">
        <v>123</v>
      </c>
      <c r="B324" s="2" t="s">
        <v>169</v>
      </c>
    </row>
    <row r="325" spans="1:12" x14ac:dyDescent="0.25">
      <c r="A325" t="s">
        <v>170</v>
      </c>
    </row>
    <row r="326" spans="1:12" x14ac:dyDescent="0.25">
      <c r="A326" t="s">
        <v>171</v>
      </c>
    </row>
    <row r="327" spans="1:12" x14ac:dyDescent="0.25">
      <c r="A327" t="s">
        <v>172</v>
      </c>
    </row>
    <row r="328" spans="1:12" x14ac:dyDescent="0.25">
      <c r="A328" t="s">
        <v>173</v>
      </c>
    </row>
    <row r="329" spans="1:12" x14ac:dyDescent="0.25">
      <c r="A329" t="s">
        <v>174</v>
      </c>
    </row>
    <row r="330" spans="1:12" ht="29.25" customHeight="1" x14ac:dyDescent="0.25">
      <c r="A330" s="248" t="s">
        <v>175</v>
      </c>
      <c r="B330" s="248"/>
      <c r="C330" s="248"/>
      <c r="D330" s="248"/>
      <c r="E330" s="248"/>
      <c r="F330" s="248"/>
      <c r="G330" s="248"/>
      <c r="H330" s="248"/>
      <c r="I330" s="248"/>
      <c r="J330" s="248"/>
      <c r="K330" s="248"/>
      <c r="L330" s="248"/>
    </row>
    <row r="331" spans="1:12" ht="29.25" customHeight="1" x14ac:dyDescent="0.25">
      <c r="A331" s="248" t="s">
        <v>176</v>
      </c>
      <c r="B331" s="248"/>
      <c r="C331" s="248"/>
      <c r="D331" s="248"/>
      <c r="E331" s="248"/>
      <c r="F331" s="248"/>
      <c r="G331" s="248"/>
      <c r="H331" s="248"/>
      <c r="I331" s="248"/>
      <c r="J331" s="248"/>
      <c r="K331" s="248"/>
      <c r="L331" s="248"/>
    </row>
    <row r="332" spans="1:12" ht="12.75" customHeight="1" x14ac:dyDescent="0.25">
      <c r="A332" s="32"/>
      <c r="B332" s="32"/>
      <c r="C332" s="32"/>
      <c r="D332" s="32"/>
      <c r="E332" s="32"/>
      <c r="F332" s="32"/>
      <c r="G332" s="32"/>
      <c r="H332" s="32"/>
      <c r="I332" s="32"/>
      <c r="J332" s="32"/>
      <c r="K332" s="32"/>
      <c r="L332" s="32"/>
    </row>
    <row r="333" spans="1:12" x14ac:dyDescent="0.25">
      <c r="G333" s="1">
        <v>5</v>
      </c>
    </row>
    <row r="335" spans="1:12" x14ac:dyDescent="0.25">
      <c r="A335" s="235" t="s">
        <v>22</v>
      </c>
      <c r="B335" s="235"/>
      <c r="C335" s="235"/>
      <c r="D335" s="235"/>
      <c r="E335" s="235"/>
      <c r="F335" s="235"/>
      <c r="G335" s="235"/>
      <c r="H335" s="235"/>
      <c r="I335" s="235"/>
      <c r="J335" s="235"/>
      <c r="K335" s="235"/>
      <c r="L335" s="235"/>
    </row>
    <row r="336" spans="1:12" x14ac:dyDescent="0.25">
      <c r="A336" s="238" t="s">
        <v>91</v>
      </c>
      <c r="B336" s="238"/>
      <c r="C336" s="238"/>
      <c r="D336" s="238"/>
      <c r="E336" s="238"/>
      <c r="F336" s="238"/>
      <c r="G336" s="238"/>
      <c r="H336" s="238"/>
      <c r="I336" s="238"/>
      <c r="J336" s="238"/>
      <c r="K336" s="238"/>
      <c r="L336" s="238"/>
    </row>
    <row r="337" spans="1:12" x14ac:dyDescent="0.25">
      <c r="A337" s="238" t="s">
        <v>24</v>
      </c>
      <c r="B337" s="238"/>
      <c r="C337" s="238"/>
      <c r="D337" s="238"/>
      <c r="E337" s="238"/>
      <c r="F337" s="238"/>
      <c r="G337" s="238"/>
      <c r="H337" s="238"/>
      <c r="I337" s="238"/>
      <c r="J337" s="238"/>
      <c r="K337" s="238"/>
      <c r="L337" s="238"/>
    </row>
    <row r="338" spans="1:12" x14ac:dyDescent="0.25">
      <c r="A338" s="235" t="s">
        <v>22</v>
      </c>
      <c r="B338" s="235"/>
      <c r="C338" s="235"/>
      <c r="D338" s="235"/>
      <c r="E338" s="235"/>
      <c r="F338" s="235"/>
      <c r="G338" s="235"/>
      <c r="H338" s="235"/>
      <c r="I338" s="235"/>
      <c r="J338" s="235"/>
      <c r="K338" s="235"/>
      <c r="L338" s="235"/>
    </row>
    <row r="339" spans="1:12" x14ac:dyDescent="0.25">
      <c r="A339" s="2" t="s">
        <v>177</v>
      </c>
    </row>
    <row r="341" spans="1:12" x14ac:dyDescent="0.25">
      <c r="A341" s="5" t="s">
        <v>123</v>
      </c>
      <c r="B341" s="2" t="s">
        <v>178</v>
      </c>
    </row>
    <row r="343" spans="1:12" x14ac:dyDescent="0.25">
      <c r="A343" t="s">
        <v>179</v>
      </c>
    </row>
    <row r="344" spans="1:12" x14ac:dyDescent="0.25">
      <c r="A344" s="130" t="s">
        <v>123</v>
      </c>
      <c r="B344" t="s">
        <v>180</v>
      </c>
    </row>
    <row r="345" spans="1:12" ht="32.25" customHeight="1" x14ac:dyDescent="0.25">
      <c r="A345" s="130" t="s">
        <v>123</v>
      </c>
      <c r="B345" s="233" t="s">
        <v>181</v>
      </c>
      <c r="C345" s="233"/>
      <c r="D345" s="233"/>
      <c r="E345" s="233"/>
      <c r="F345" s="233"/>
      <c r="G345" s="233"/>
      <c r="H345" s="233"/>
      <c r="I345" s="233"/>
      <c r="J345" s="233"/>
      <c r="K345" s="233"/>
      <c r="L345" s="233"/>
    </row>
    <row r="346" spans="1:12" ht="32.25" customHeight="1" x14ac:dyDescent="0.25">
      <c r="A346" s="130" t="s">
        <v>123</v>
      </c>
      <c r="B346" s="233" t="s">
        <v>182</v>
      </c>
      <c r="C346" s="233"/>
      <c r="D346" s="233"/>
      <c r="E346" s="233"/>
      <c r="F346" s="233"/>
      <c r="G346" s="233"/>
      <c r="H346" s="233"/>
      <c r="I346" s="233"/>
      <c r="J346" s="233"/>
      <c r="K346" s="233"/>
      <c r="L346" s="233"/>
    </row>
    <row r="347" spans="1:12" ht="27" customHeight="1" x14ac:dyDescent="0.25">
      <c r="A347" s="130" t="s">
        <v>123</v>
      </c>
      <c r="B347" s="233" t="s">
        <v>183</v>
      </c>
      <c r="C347" s="233"/>
      <c r="D347" s="233"/>
      <c r="E347" s="233"/>
      <c r="F347" s="233"/>
      <c r="G347" s="233"/>
      <c r="H347" s="233"/>
      <c r="I347" s="233"/>
      <c r="J347" s="233"/>
      <c r="K347" s="233"/>
      <c r="L347" s="233"/>
    </row>
    <row r="348" spans="1:12" ht="15.75" customHeight="1" x14ac:dyDescent="0.25">
      <c r="A348" s="130" t="s">
        <v>123</v>
      </c>
      <c r="B348" t="s">
        <v>184</v>
      </c>
      <c r="C348" s="62"/>
      <c r="D348" s="62"/>
      <c r="E348" s="62"/>
      <c r="F348" s="62"/>
      <c r="G348" s="62"/>
      <c r="H348" s="62"/>
      <c r="I348" s="62"/>
      <c r="J348" s="62"/>
      <c r="K348" s="62"/>
      <c r="L348" s="62"/>
    </row>
    <row r="349" spans="1:12" ht="13.5" customHeight="1" x14ac:dyDescent="0.25">
      <c r="A349" s="130" t="s">
        <v>123</v>
      </c>
      <c r="B349" t="s">
        <v>185</v>
      </c>
      <c r="C349" s="62"/>
      <c r="D349" s="62"/>
      <c r="E349" s="62"/>
      <c r="F349" s="62"/>
      <c r="G349" s="62"/>
      <c r="H349" s="62"/>
      <c r="I349" s="62"/>
      <c r="J349" s="62"/>
      <c r="K349" s="62"/>
      <c r="L349" s="62"/>
    </row>
    <row r="350" spans="1:12" x14ac:dyDescent="0.25">
      <c r="A350" s="130" t="s">
        <v>123</v>
      </c>
      <c r="B350" t="s">
        <v>186</v>
      </c>
    </row>
    <row r="351" spans="1:12" x14ac:dyDescent="0.25">
      <c r="A351" s="130"/>
    </row>
    <row r="352" spans="1:12" x14ac:dyDescent="0.25">
      <c r="A352" s="5" t="s">
        <v>187</v>
      </c>
    </row>
    <row r="353" spans="1:12" x14ac:dyDescent="0.25">
      <c r="A353" s="184">
        <v>1</v>
      </c>
      <c r="B353" t="s">
        <v>188</v>
      </c>
    </row>
    <row r="354" spans="1:12" x14ac:dyDescent="0.25">
      <c r="A354" s="184" t="s">
        <v>123</v>
      </c>
      <c r="B354" t="s">
        <v>189</v>
      </c>
    </row>
    <row r="355" spans="1:12" x14ac:dyDescent="0.25">
      <c r="A355" s="184" t="s">
        <v>123</v>
      </c>
      <c r="B355" t="s">
        <v>190</v>
      </c>
    </row>
    <row r="356" spans="1:12" x14ac:dyDescent="0.25">
      <c r="A356" s="184" t="s">
        <v>123</v>
      </c>
      <c r="B356" t="s">
        <v>191</v>
      </c>
    </row>
    <row r="357" spans="1:12" x14ac:dyDescent="0.25">
      <c r="A357" s="184" t="s">
        <v>123</v>
      </c>
      <c r="B357" t="s">
        <v>192</v>
      </c>
    </row>
    <row r="358" spans="1:12" x14ac:dyDescent="0.25">
      <c r="A358" s="13">
        <v>2</v>
      </c>
      <c r="B358" t="s">
        <v>193</v>
      </c>
    </row>
    <row r="359" spans="1:12" x14ac:dyDescent="0.25">
      <c r="A359" s="184" t="s">
        <v>123</v>
      </c>
      <c r="B359" t="s">
        <v>194</v>
      </c>
    </row>
    <row r="360" spans="1:12" x14ac:dyDescent="0.25">
      <c r="A360" s="184" t="s">
        <v>123</v>
      </c>
      <c r="B360" t="s">
        <v>195</v>
      </c>
    </row>
    <row r="361" spans="1:12" s="7" customFormat="1" ht="28.5" customHeight="1" x14ac:dyDescent="0.25">
      <c r="A361" s="7" t="s">
        <v>123</v>
      </c>
      <c r="B361" s="234" t="s">
        <v>196</v>
      </c>
      <c r="C361" s="234"/>
      <c r="D361" s="234"/>
      <c r="E361" s="234"/>
      <c r="F361" s="234"/>
      <c r="G361" s="234"/>
      <c r="H361" s="234"/>
      <c r="I361" s="234"/>
      <c r="J361" s="234"/>
      <c r="K361" s="234"/>
      <c r="L361" s="234"/>
    </row>
    <row r="362" spans="1:12" s="7" customFormat="1" ht="15.75" customHeight="1" x14ac:dyDescent="0.25">
      <c r="A362" s="13" t="s">
        <v>123</v>
      </c>
      <c r="B362" t="s">
        <v>197</v>
      </c>
      <c r="C362" s="61"/>
      <c r="D362" s="61"/>
      <c r="E362" s="61"/>
      <c r="F362" s="61"/>
      <c r="G362" s="61"/>
      <c r="H362" s="61"/>
      <c r="I362" s="61"/>
      <c r="J362" s="61"/>
      <c r="K362" s="61"/>
      <c r="L362" s="61"/>
    </row>
    <row r="363" spans="1:12" s="7" customFormat="1" x14ac:dyDescent="0.25">
      <c r="A363" s="13" t="s">
        <v>123</v>
      </c>
      <c r="B363" t="s">
        <v>198</v>
      </c>
      <c r="C363" s="61"/>
      <c r="D363" s="61"/>
      <c r="E363" s="61"/>
      <c r="F363" s="61"/>
      <c r="G363" s="61"/>
      <c r="H363" s="61"/>
      <c r="I363" s="61"/>
      <c r="J363" s="61"/>
      <c r="K363" s="61"/>
      <c r="L363" s="61"/>
    </row>
    <row r="364" spans="1:12" s="7" customFormat="1" ht="15.75" customHeight="1" x14ac:dyDescent="0.25">
      <c r="A364" s="13" t="s">
        <v>123</v>
      </c>
      <c r="B364" t="s">
        <v>199</v>
      </c>
      <c r="C364" s="61"/>
      <c r="D364" s="61"/>
      <c r="E364" s="61"/>
      <c r="F364" s="61"/>
      <c r="G364" s="61"/>
      <c r="H364" s="61"/>
      <c r="I364" s="61"/>
      <c r="J364" s="61"/>
      <c r="K364" s="61"/>
      <c r="L364" s="61"/>
    </row>
    <row r="365" spans="1:12" x14ac:dyDescent="0.25">
      <c r="A365" s="184">
        <v>3</v>
      </c>
      <c r="B365" t="s">
        <v>200</v>
      </c>
    </row>
    <row r="366" spans="1:12" x14ac:dyDescent="0.25">
      <c r="A366" s="184" t="s">
        <v>123</v>
      </c>
      <c r="B366" t="s">
        <v>201</v>
      </c>
    </row>
    <row r="367" spans="1:12" x14ac:dyDescent="0.25">
      <c r="A367" s="184" t="s">
        <v>123</v>
      </c>
      <c r="B367" t="s">
        <v>202</v>
      </c>
    </row>
    <row r="368" spans="1:12" x14ac:dyDescent="0.25">
      <c r="A368" s="184" t="s">
        <v>123</v>
      </c>
      <c r="B368" t="s">
        <v>203</v>
      </c>
    </row>
    <row r="369" spans="1:12" x14ac:dyDescent="0.25">
      <c r="A369">
        <v>4</v>
      </c>
      <c r="B369" t="s">
        <v>204</v>
      </c>
    </row>
    <row r="370" spans="1:12" x14ac:dyDescent="0.25">
      <c r="A370" s="184" t="s">
        <v>123</v>
      </c>
      <c r="B370" t="s">
        <v>205</v>
      </c>
    </row>
    <row r="371" spans="1:12" x14ac:dyDescent="0.25">
      <c r="A371" s="184" t="s">
        <v>123</v>
      </c>
      <c r="B371" t="s">
        <v>206</v>
      </c>
    </row>
    <row r="372" spans="1:12" x14ac:dyDescent="0.25">
      <c r="A372" s="184" t="s">
        <v>123</v>
      </c>
      <c r="B372" t="s">
        <v>207</v>
      </c>
    </row>
    <row r="373" spans="1:12" x14ac:dyDescent="0.25">
      <c r="A373">
        <v>5</v>
      </c>
      <c r="B373" t="s">
        <v>208</v>
      </c>
    </row>
    <row r="374" spans="1:12" x14ac:dyDescent="0.25">
      <c r="A374" s="184" t="s">
        <v>123</v>
      </c>
      <c r="B374" t="s">
        <v>209</v>
      </c>
    </row>
    <row r="375" spans="1:12" x14ac:dyDescent="0.25">
      <c r="A375" s="184" t="s">
        <v>123</v>
      </c>
      <c r="B375" t="s">
        <v>210</v>
      </c>
    </row>
    <row r="376" spans="1:12" x14ac:dyDescent="0.25">
      <c r="A376" s="184" t="s">
        <v>123</v>
      </c>
      <c r="B376" t="s">
        <v>211</v>
      </c>
    </row>
    <row r="377" spans="1:12" x14ac:dyDescent="0.25">
      <c r="A377">
        <v>6</v>
      </c>
      <c r="B377" t="s">
        <v>212</v>
      </c>
    </row>
    <row r="378" spans="1:12" x14ac:dyDescent="0.25">
      <c r="A378" s="184" t="s">
        <v>123</v>
      </c>
      <c r="B378" t="s">
        <v>213</v>
      </c>
    </row>
    <row r="379" spans="1:12" x14ac:dyDescent="0.25">
      <c r="A379" s="184" t="s">
        <v>123</v>
      </c>
      <c r="B379" t="s">
        <v>214</v>
      </c>
    </row>
    <row r="380" spans="1:12" x14ac:dyDescent="0.25">
      <c r="A380" s="184"/>
    </row>
    <row r="381" spans="1:12" x14ac:dyDescent="0.25">
      <c r="A381" t="s">
        <v>215</v>
      </c>
    </row>
    <row r="382" spans="1:12" ht="15.75" customHeight="1" x14ac:dyDescent="0.25">
      <c r="A382" t="s">
        <v>216</v>
      </c>
      <c r="B382" s="7"/>
      <c r="C382" s="7"/>
      <c r="D382" s="7"/>
      <c r="E382" s="7"/>
      <c r="F382" s="7"/>
      <c r="G382" s="7"/>
      <c r="H382" s="7"/>
      <c r="I382" s="7"/>
      <c r="J382" s="7"/>
      <c r="K382" s="7"/>
      <c r="L382" s="7"/>
    </row>
    <row r="383" spans="1:12" x14ac:dyDescent="0.25">
      <c r="G383" s="1">
        <v>6</v>
      </c>
    </row>
    <row r="385" spans="1:12" x14ac:dyDescent="0.25">
      <c r="A385" s="235" t="s">
        <v>22</v>
      </c>
      <c r="B385" s="235"/>
      <c r="C385" s="235"/>
      <c r="D385" s="235"/>
      <c r="E385" s="235"/>
      <c r="F385" s="235"/>
      <c r="G385" s="235"/>
      <c r="H385" s="235"/>
      <c r="I385" s="235"/>
      <c r="J385" s="235"/>
      <c r="K385" s="235"/>
      <c r="L385" s="235"/>
    </row>
    <row r="386" spans="1:12" x14ac:dyDescent="0.25">
      <c r="A386" s="238" t="s">
        <v>91</v>
      </c>
      <c r="B386" s="238"/>
      <c r="C386" s="238"/>
      <c r="D386" s="238"/>
      <c r="E386" s="238"/>
      <c r="F386" s="238"/>
      <c r="G386" s="238"/>
      <c r="H386" s="238"/>
      <c r="I386" s="238"/>
      <c r="J386" s="238"/>
      <c r="K386" s="238"/>
      <c r="L386" s="238"/>
    </row>
    <row r="387" spans="1:12" x14ac:dyDescent="0.25">
      <c r="A387" s="238" t="s">
        <v>24</v>
      </c>
      <c r="B387" s="238"/>
      <c r="C387" s="238"/>
      <c r="D387" s="238"/>
      <c r="E387" s="238"/>
      <c r="F387" s="238"/>
      <c r="G387" s="238"/>
      <c r="H387" s="238"/>
      <c r="I387" s="238"/>
      <c r="J387" s="238"/>
      <c r="K387" s="238"/>
      <c r="L387" s="238"/>
    </row>
    <row r="388" spans="1:12" x14ac:dyDescent="0.25">
      <c r="A388" s="235" t="s">
        <v>22</v>
      </c>
      <c r="B388" s="235"/>
      <c r="C388" s="235"/>
      <c r="D388" s="235"/>
      <c r="E388" s="235"/>
      <c r="F388" s="235"/>
      <c r="G388" s="235"/>
      <c r="H388" s="235"/>
      <c r="I388" s="235"/>
      <c r="J388" s="235"/>
      <c r="K388" s="235"/>
      <c r="L388" s="235"/>
    </row>
    <row r="389" spans="1:12" x14ac:dyDescent="0.25">
      <c r="A389" s="129"/>
      <c r="B389" s="129"/>
      <c r="C389" s="129"/>
      <c r="D389" s="129"/>
      <c r="E389" s="129"/>
      <c r="F389" s="129"/>
      <c r="G389" s="129"/>
      <c r="H389" s="129"/>
      <c r="I389" s="129"/>
      <c r="J389" s="129"/>
      <c r="K389" s="129"/>
      <c r="L389" s="129"/>
    </row>
    <row r="390" spans="1:12" x14ac:dyDescent="0.25">
      <c r="A390" s="194" t="s">
        <v>217</v>
      </c>
      <c r="B390" s="129"/>
      <c r="C390" s="129"/>
      <c r="D390" s="129"/>
      <c r="E390" s="129"/>
      <c r="F390" s="129"/>
      <c r="G390" s="129"/>
      <c r="H390" s="129"/>
      <c r="I390" s="129"/>
      <c r="J390" s="129"/>
      <c r="K390" s="129"/>
      <c r="L390" s="129"/>
    </row>
    <row r="391" spans="1:12" x14ac:dyDescent="0.25">
      <c r="A391" s="129"/>
      <c r="B391" s="129"/>
      <c r="C391" s="129"/>
      <c r="D391" s="129"/>
      <c r="E391" s="129"/>
      <c r="F391" s="129"/>
      <c r="G391" s="129"/>
      <c r="H391" s="129"/>
      <c r="I391" s="129"/>
      <c r="J391" s="129"/>
      <c r="K391" s="129"/>
      <c r="L391" s="129"/>
    </row>
    <row r="392" spans="1:12" x14ac:dyDescent="0.25">
      <c r="A392" s="193" t="s">
        <v>218</v>
      </c>
      <c r="B392" s="193"/>
      <c r="C392" s="129"/>
      <c r="D392" s="129"/>
      <c r="E392" s="129"/>
      <c r="F392" s="129"/>
      <c r="G392" s="129"/>
      <c r="H392" s="129"/>
      <c r="I392" s="129"/>
      <c r="J392" s="129"/>
      <c r="K392" s="129"/>
      <c r="L392" s="129"/>
    </row>
    <row r="393" spans="1:12" x14ac:dyDescent="0.25">
      <c r="A393" s="193" t="s">
        <v>219</v>
      </c>
      <c r="B393" s="129"/>
      <c r="C393" s="129"/>
      <c r="D393" s="129"/>
      <c r="E393" s="129"/>
      <c r="F393" s="129"/>
      <c r="G393" s="129"/>
      <c r="H393" s="129"/>
      <c r="I393" s="129"/>
      <c r="J393" s="129"/>
      <c r="K393" s="129"/>
      <c r="L393" s="129"/>
    </row>
    <row r="394" spans="1:12" x14ac:dyDescent="0.25">
      <c r="A394" s="129"/>
      <c r="B394" s="129"/>
      <c r="C394" s="129"/>
      <c r="D394" s="129"/>
      <c r="E394" s="129"/>
      <c r="F394" s="129"/>
      <c r="G394" s="129"/>
      <c r="H394" s="129"/>
      <c r="I394" s="129"/>
      <c r="J394" s="129"/>
      <c r="K394" s="129"/>
      <c r="L394" s="129"/>
    </row>
    <row r="395" spans="1:12" x14ac:dyDescent="0.25">
      <c r="A395" s="2" t="s">
        <v>220</v>
      </c>
      <c r="G395" s="184"/>
    </row>
    <row r="397" spans="1:12" x14ac:dyDescent="0.25">
      <c r="A397" t="s">
        <v>221</v>
      </c>
    </row>
    <row r="399" spans="1:12" x14ac:dyDescent="0.25">
      <c r="A399" s="9" t="s">
        <v>123</v>
      </c>
      <c r="B399" t="s">
        <v>222</v>
      </c>
    </row>
    <row r="401" spans="1:12" ht="29.1" customHeight="1" x14ac:dyDescent="0.25">
      <c r="A401" s="130" t="s">
        <v>123</v>
      </c>
      <c r="B401" s="239" t="s">
        <v>223</v>
      </c>
      <c r="C401" s="239"/>
      <c r="D401" s="239"/>
      <c r="E401" s="239"/>
      <c r="F401" s="239"/>
      <c r="G401" s="239"/>
      <c r="H401" s="239"/>
      <c r="I401" s="239"/>
      <c r="J401" s="239"/>
      <c r="K401" s="239"/>
      <c r="L401" s="239"/>
    </row>
    <row r="403" spans="1:12" ht="27" customHeight="1" x14ac:dyDescent="0.25">
      <c r="A403" s="246" t="s">
        <v>224</v>
      </c>
      <c r="B403" s="246"/>
      <c r="C403" s="246"/>
      <c r="D403" s="246"/>
      <c r="E403" s="246"/>
      <c r="F403" s="246"/>
      <c r="G403" s="246"/>
      <c r="H403" s="246"/>
      <c r="I403" s="246"/>
      <c r="J403" s="246"/>
      <c r="K403" s="246"/>
      <c r="L403" s="246"/>
    </row>
    <row r="407" spans="1:12" x14ac:dyDescent="0.25">
      <c r="A407" s="9"/>
    </row>
    <row r="408" spans="1:12" x14ac:dyDescent="0.25">
      <c r="A408" s="9"/>
      <c r="B408" s="11"/>
      <c r="C408" s="11"/>
      <c r="D408" s="11"/>
      <c r="E408" s="11"/>
    </row>
    <row r="409" spans="1:12" x14ac:dyDescent="0.25">
      <c r="A409" s="9"/>
    </row>
    <row r="410" spans="1:12" x14ac:dyDescent="0.25">
      <c r="A410" s="9"/>
      <c r="B410" t="s">
        <v>52</v>
      </c>
    </row>
    <row r="411" spans="1:12" x14ac:dyDescent="0.25">
      <c r="A411" s="9"/>
      <c r="B411" t="s">
        <v>225</v>
      </c>
    </row>
    <row r="434" spans="1:12" x14ac:dyDescent="0.25">
      <c r="G434" s="1">
        <v>7</v>
      </c>
    </row>
    <row r="436" spans="1:12" x14ac:dyDescent="0.25">
      <c r="A436" s="235" t="s">
        <v>22</v>
      </c>
      <c r="B436" s="235"/>
      <c r="C436" s="235"/>
      <c r="D436" s="235"/>
      <c r="E436" s="235"/>
      <c r="F436" s="235"/>
      <c r="G436" s="235"/>
      <c r="H436" s="235"/>
      <c r="I436" s="235"/>
      <c r="J436" s="235"/>
      <c r="K436" s="235"/>
      <c r="L436" s="235"/>
    </row>
    <row r="437" spans="1:12" x14ac:dyDescent="0.25">
      <c r="A437" s="238" t="s">
        <v>226</v>
      </c>
      <c r="B437" s="238"/>
      <c r="C437" s="238"/>
      <c r="D437" s="238"/>
      <c r="E437" s="238"/>
      <c r="F437" s="238"/>
      <c r="G437" s="238"/>
      <c r="H437" s="238"/>
      <c r="I437" s="238"/>
      <c r="J437" s="238"/>
      <c r="K437" s="238"/>
      <c r="L437" s="238"/>
    </row>
    <row r="438" spans="1:12" x14ac:dyDescent="0.25">
      <c r="A438" s="235" t="s">
        <v>22</v>
      </c>
      <c r="B438" s="235"/>
      <c r="C438" s="235"/>
      <c r="D438" s="235"/>
      <c r="E438" s="235"/>
      <c r="F438" s="235"/>
      <c r="G438" s="235"/>
      <c r="H438" s="235"/>
      <c r="I438" s="235"/>
      <c r="J438" s="235"/>
      <c r="K438" s="235"/>
      <c r="L438" s="235"/>
    </row>
    <row r="440" spans="1:12" x14ac:dyDescent="0.25">
      <c r="A440" s="2" t="s">
        <v>227</v>
      </c>
    </row>
    <row r="441" spans="1:12" x14ac:dyDescent="0.25">
      <c r="A441" t="s">
        <v>228</v>
      </c>
    </row>
    <row r="442" spans="1:12" x14ac:dyDescent="0.25">
      <c r="A442" t="s">
        <v>229</v>
      </c>
    </row>
    <row r="443" spans="1:12" x14ac:dyDescent="0.25">
      <c r="A443" t="s">
        <v>230</v>
      </c>
    </row>
    <row r="444" spans="1:12" x14ac:dyDescent="0.25">
      <c r="A444" t="s">
        <v>231</v>
      </c>
    </row>
    <row r="446" spans="1:12" ht="73.5" customHeight="1" x14ac:dyDescent="0.25">
      <c r="A446" s="245" t="s">
        <v>232</v>
      </c>
      <c r="B446" s="245"/>
      <c r="C446" s="245"/>
      <c r="D446" s="245"/>
      <c r="E446" s="245"/>
      <c r="F446" s="245"/>
      <c r="G446" s="245"/>
      <c r="H446" s="245"/>
      <c r="I446" s="245"/>
      <c r="J446" s="245"/>
      <c r="K446" s="245"/>
      <c r="L446" s="245"/>
    </row>
    <row r="447" spans="1:12" x14ac:dyDescent="0.25">
      <c r="G447" s="12"/>
    </row>
    <row r="448" spans="1:12" x14ac:dyDescent="0.25">
      <c r="A448" s="2" t="s">
        <v>233</v>
      </c>
    </row>
    <row r="450" spans="1:12" ht="44.1" customHeight="1" x14ac:dyDescent="0.25">
      <c r="A450" s="239" t="s">
        <v>234</v>
      </c>
      <c r="B450" s="239"/>
      <c r="C450" s="239"/>
      <c r="D450" s="239"/>
      <c r="E450" s="239"/>
      <c r="F450" s="239"/>
      <c r="G450" s="239"/>
      <c r="H450" s="239"/>
      <c r="I450" s="239"/>
      <c r="J450" s="239"/>
      <c r="K450" s="239"/>
      <c r="L450" s="239"/>
    </row>
    <row r="452" spans="1:12" hidden="1" x14ac:dyDescent="0.25"/>
    <row r="453" spans="1:12" x14ac:dyDescent="0.25">
      <c r="A453" s="240" t="s">
        <v>235</v>
      </c>
      <c r="B453" s="240"/>
      <c r="C453" s="240"/>
      <c r="E453" s="2"/>
      <c r="F453" s="2"/>
      <c r="G453" s="238" t="s">
        <v>236</v>
      </c>
      <c r="H453" s="238"/>
      <c r="I453" s="238"/>
      <c r="J453" s="238" t="s">
        <v>237</v>
      </c>
      <c r="K453" s="238"/>
      <c r="L453" s="238"/>
    </row>
    <row r="454" spans="1:12" x14ac:dyDescent="0.25">
      <c r="A454" t="s">
        <v>238</v>
      </c>
      <c r="H454" s="1">
        <v>3</v>
      </c>
      <c r="K454" s="1">
        <v>3</v>
      </c>
    </row>
    <row r="455" spans="1:12" x14ac:dyDescent="0.25">
      <c r="A455" t="s">
        <v>49</v>
      </c>
      <c r="H455" s="1">
        <v>2</v>
      </c>
      <c r="K455" s="1">
        <v>2</v>
      </c>
    </row>
    <row r="456" spans="1:12" x14ac:dyDescent="0.25">
      <c r="A456" t="s">
        <v>135</v>
      </c>
      <c r="H456" s="1">
        <v>2</v>
      </c>
      <c r="K456" s="1">
        <v>3</v>
      </c>
    </row>
    <row r="457" spans="1:12" x14ac:dyDescent="0.25">
      <c r="A457" t="s">
        <v>51</v>
      </c>
      <c r="H457" s="1">
        <v>3</v>
      </c>
      <c r="K457" s="1">
        <v>3</v>
      </c>
    </row>
    <row r="458" spans="1:12" x14ac:dyDescent="0.25">
      <c r="A458" t="s">
        <v>52</v>
      </c>
      <c r="H458" s="1">
        <v>3</v>
      </c>
      <c r="K458" s="1">
        <v>3</v>
      </c>
    </row>
    <row r="459" spans="1:12" x14ac:dyDescent="0.25">
      <c r="A459" t="s">
        <v>53</v>
      </c>
      <c r="H459" s="1">
        <v>1</v>
      </c>
      <c r="K459" s="1">
        <v>3</v>
      </c>
    </row>
    <row r="460" spans="1:12" x14ac:dyDescent="0.25">
      <c r="A460" t="s">
        <v>55</v>
      </c>
      <c r="H460" s="1">
        <v>2</v>
      </c>
      <c r="K460" s="1">
        <v>3</v>
      </c>
    </row>
    <row r="461" spans="1:12" x14ac:dyDescent="0.25">
      <c r="A461" t="s">
        <v>56</v>
      </c>
      <c r="H461" s="1">
        <v>3</v>
      </c>
      <c r="K461" s="1">
        <v>3</v>
      </c>
    </row>
    <row r="462" spans="1:12" x14ac:dyDescent="0.25">
      <c r="A462" t="s">
        <v>57</v>
      </c>
      <c r="H462" s="1">
        <v>0</v>
      </c>
      <c r="K462" s="1">
        <v>1</v>
      </c>
    </row>
    <row r="463" spans="1:12" x14ac:dyDescent="0.25">
      <c r="A463" t="s">
        <v>58</v>
      </c>
      <c r="H463" s="1">
        <v>1</v>
      </c>
      <c r="K463" s="1">
        <v>2</v>
      </c>
    </row>
    <row r="464" spans="1:12" x14ac:dyDescent="0.25">
      <c r="A464" t="s">
        <v>59</v>
      </c>
      <c r="H464" s="1">
        <v>2</v>
      </c>
      <c r="K464" s="1">
        <v>3</v>
      </c>
    </row>
    <row r="465" spans="1:12" x14ac:dyDescent="0.25">
      <c r="A465" t="s">
        <v>239</v>
      </c>
      <c r="H465" s="1">
        <v>0</v>
      </c>
      <c r="K465" s="1">
        <v>0</v>
      </c>
    </row>
    <row r="466" spans="1:12" x14ac:dyDescent="0.25">
      <c r="K466" s="1"/>
    </row>
    <row r="467" spans="1:12" ht="58.5" customHeight="1" x14ac:dyDescent="0.25">
      <c r="A467" s="239" t="s">
        <v>240</v>
      </c>
      <c r="B467" s="239"/>
      <c r="C467" s="239"/>
      <c r="D467" s="239"/>
      <c r="E467" s="239"/>
      <c r="F467" s="239"/>
      <c r="G467" s="239"/>
      <c r="H467" s="239"/>
      <c r="I467" s="239"/>
      <c r="J467" s="239"/>
      <c r="K467" s="239"/>
      <c r="L467" s="239"/>
    </row>
    <row r="468" spans="1:12" x14ac:dyDescent="0.25">
      <c r="A468" t="s">
        <v>241</v>
      </c>
    </row>
    <row r="470" spans="1:12" ht="19.5" customHeight="1" x14ac:dyDescent="0.25">
      <c r="A470" s="2" t="s">
        <v>242</v>
      </c>
    </row>
    <row r="472" spans="1:12" ht="44.25" customHeight="1" x14ac:dyDescent="0.25">
      <c r="A472" s="239" t="s">
        <v>243</v>
      </c>
      <c r="B472" s="239"/>
      <c r="C472" s="239"/>
      <c r="D472" s="239"/>
      <c r="E472" s="239"/>
      <c r="F472" s="239"/>
      <c r="G472" s="239"/>
      <c r="H472" s="239"/>
      <c r="I472" s="239"/>
      <c r="J472" s="239"/>
      <c r="K472" s="239"/>
      <c r="L472" s="239"/>
    </row>
    <row r="473" spans="1:12" x14ac:dyDescent="0.25">
      <c r="A473" s="245"/>
      <c r="B473" s="245"/>
      <c r="C473" s="245"/>
      <c r="D473" s="245"/>
      <c r="E473" s="245"/>
      <c r="F473" s="245"/>
      <c r="G473" s="245"/>
      <c r="H473" s="245"/>
      <c r="I473" s="245"/>
      <c r="J473" s="245"/>
      <c r="K473" s="245"/>
      <c r="L473" s="245"/>
    </row>
    <row r="476" spans="1:12" x14ac:dyDescent="0.25">
      <c r="A476" s="131"/>
      <c r="B476" s="131"/>
      <c r="C476" s="131"/>
      <c r="D476" s="131"/>
      <c r="E476" s="131"/>
      <c r="F476" s="131"/>
      <c r="G476" s="131"/>
      <c r="H476" s="131"/>
      <c r="I476" s="131"/>
      <c r="J476" s="131"/>
      <c r="K476" s="131"/>
      <c r="L476" s="131"/>
    </row>
    <row r="477" spans="1:12" x14ac:dyDescent="0.25">
      <c r="A477" s="131"/>
      <c r="B477" s="131"/>
      <c r="C477" s="131"/>
      <c r="D477" s="131"/>
      <c r="E477" s="131"/>
      <c r="F477" s="131"/>
      <c r="G477" s="131"/>
      <c r="H477" s="131"/>
      <c r="I477" s="131"/>
      <c r="J477" s="131"/>
      <c r="K477" s="131"/>
      <c r="L477" s="131"/>
    </row>
    <row r="479" spans="1:12" x14ac:dyDescent="0.25">
      <c r="G479" s="1">
        <v>8</v>
      </c>
    </row>
    <row r="480" spans="1:12" x14ac:dyDescent="0.25">
      <c r="A480" s="235" t="s">
        <v>22</v>
      </c>
      <c r="B480" s="235"/>
      <c r="C480" s="235"/>
      <c r="D480" s="235"/>
      <c r="E480" s="235"/>
      <c r="F480" s="235"/>
      <c r="G480" s="235"/>
      <c r="H480" s="235"/>
      <c r="I480" s="235"/>
      <c r="J480" s="235"/>
      <c r="K480" s="235"/>
      <c r="L480" s="235"/>
    </row>
    <row r="481" spans="1:12" x14ac:dyDescent="0.25">
      <c r="A481" s="238" t="s">
        <v>244</v>
      </c>
      <c r="B481" s="238"/>
      <c r="C481" s="238"/>
      <c r="D481" s="238"/>
      <c r="E481" s="238"/>
      <c r="F481" s="238"/>
      <c r="G481" s="238"/>
      <c r="H481" s="238"/>
      <c r="I481" s="238"/>
      <c r="J481" s="238"/>
      <c r="K481" s="238"/>
      <c r="L481" s="238"/>
    </row>
    <row r="482" spans="1:12" x14ac:dyDescent="0.25">
      <c r="A482" s="235" t="s">
        <v>22</v>
      </c>
      <c r="B482" s="235"/>
      <c r="C482" s="235"/>
      <c r="D482" s="235"/>
      <c r="E482" s="235"/>
      <c r="F482" s="235"/>
      <c r="G482" s="235"/>
      <c r="H482" s="235"/>
      <c r="I482" s="235"/>
      <c r="J482" s="235"/>
      <c r="K482" s="235"/>
      <c r="L482" s="235"/>
    </row>
    <row r="484" spans="1:12" ht="61.5" customHeight="1" x14ac:dyDescent="0.25">
      <c r="A484" s="234" t="s">
        <v>245</v>
      </c>
      <c r="B484" s="234"/>
      <c r="C484" s="234"/>
      <c r="D484" s="234"/>
      <c r="E484" s="234"/>
      <c r="F484" s="234"/>
      <c r="G484" s="234"/>
      <c r="H484" s="234"/>
      <c r="I484" s="234"/>
      <c r="J484" s="234"/>
      <c r="K484" s="234"/>
      <c r="L484" s="234"/>
    </row>
    <row r="485" spans="1:12" ht="29.25" customHeight="1" x14ac:dyDescent="0.25">
      <c r="A485" s="234" t="s">
        <v>246</v>
      </c>
      <c r="B485" s="234"/>
      <c r="C485" s="234"/>
      <c r="D485" s="234"/>
      <c r="E485" s="234"/>
      <c r="F485" s="234"/>
      <c r="G485" s="234"/>
      <c r="H485" s="234"/>
      <c r="I485" s="234"/>
      <c r="J485" s="234"/>
      <c r="K485" s="234"/>
      <c r="L485" s="234"/>
    </row>
    <row r="486" spans="1:12" ht="45.75" customHeight="1" x14ac:dyDescent="0.25">
      <c r="A486" s="234" t="s">
        <v>247</v>
      </c>
      <c r="B486" s="234"/>
      <c r="C486" s="234"/>
      <c r="D486" s="234"/>
      <c r="E486" s="234"/>
      <c r="F486" s="234"/>
      <c r="G486" s="234"/>
      <c r="H486" s="234"/>
      <c r="I486" s="234"/>
      <c r="J486" s="234"/>
      <c r="K486" s="234"/>
      <c r="L486" s="234"/>
    </row>
    <row r="487" spans="1:12" ht="45.75" customHeight="1" x14ac:dyDescent="0.25">
      <c r="A487" s="234" t="s">
        <v>248</v>
      </c>
      <c r="B487" s="234"/>
      <c r="C487" s="234"/>
      <c r="D487" s="234"/>
      <c r="E487" s="234"/>
      <c r="F487" s="234"/>
      <c r="G487" s="234"/>
      <c r="H487" s="234"/>
      <c r="I487" s="234"/>
      <c r="J487" s="234"/>
      <c r="K487" s="234"/>
      <c r="L487" s="234"/>
    </row>
    <row r="488" spans="1:12" ht="33" customHeight="1" x14ac:dyDescent="0.25"/>
    <row r="489" spans="1:12" x14ac:dyDescent="0.25">
      <c r="A489" s="2" t="s">
        <v>249</v>
      </c>
    </row>
    <row r="491" spans="1:12" ht="105.75" customHeight="1" x14ac:dyDescent="0.25">
      <c r="A491" s="239" t="s">
        <v>250</v>
      </c>
      <c r="B491" s="239"/>
      <c r="C491" s="239"/>
      <c r="D491" s="239"/>
      <c r="E491" s="239"/>
      <c r="F491" s="239"/>
      <c r="G491" s="239"/>
      <c r="H491" s="239"/>
      <c r="I491" s="239"/>
      <c r="J491" s="239"/>
      <c r="K491" s="239"/>
      <c r="L491" s="239"/>
    </row>
    <row r="492" spans="1:12" ht="14.25" customHeight="1" x14ac:dyDescent="0.25"/>
    <row r="493" spans="1:12" x14ac:dyDescent="0.25">
      <c r="A493" s="2" t="s">
        <v>251</v>
      </c>
    </row>
    <row r="495" spans="1:12" ht="75" customHeight="1" x14ac:dyDescent="0.25">
      <c r="A495" s="234" t="s">
        <v>252</v>
      </c>
      <c r="B495" s="234"/>
      <c r="C495" s="234"/>
      <c r="D495" s="234"/>
      <c r="E495" s="234"/>
      <c r="F495" s="234"/>
      <c r="G495" s="234"/>
      <c r="H495" s="234"/>
      <c r="I495" s="234"/>
      <c r="J495" s="234"/>
      <c r="K495" s="234"/>
      <c r="L495" s="234"/>
    </row>
    <row r="496" spans="1:12" ht="13.5" customHeight="1" x14ac:dyDescent="0.25"/>
    <row r="497" spans="1:12" x14ac:dyDescent="0.25">
      <c r="A497" s="2" t="s">
        <v>253</v>
      </c>
    </row>
    <row r="499" spans="1:12" ht="29.25" customHeight="1" x14ac:dyDescent="0.25">
      <c r="A499" s="234" t="s">
        <v>254</v>
      </c>
      <c r="B499" s="234"/>
      <c r="C499" s="234"/>
      <c r="D499" s="234"/>
      <c r="E499" s="234"/>
      <c r="F499" s="234"/>
      <c r="G499" s="234"/>
      <c r="H499" s="234"/>
      <c r="I499" s="234"/>
      <c r="J499" s="234"/>
      <c r="K499" s="234"/>
      <c r="L499" s="234"/>
    </row>
    <row r="500" spans="1:12" ht="15" customHeight="1" x14ac:dyDescent="0.25"/>
    <row r="501" spans="1:12" ht="63" customHeight="1" x14ac:dyDescent="0.25">
      <c r="A501" s="244" t="s">
        <v>255</v>
      </c>
      <c r="B501" s="244"/>
      <c r="C501" s="244"/>
      <c r="D501" s="244"/>
      <c r="E501" s="244"/>
      <c r="F501" s="244"/>
      <c r="G501" s="244"/>
      <c r="H501" s="244"/>
      <c r="I501" s="244"/>
      <c r="J501" s="244"/>
      <c r="K501" s="244"/>
      <c r="L501" s="244"/>
    </row>
    <row r="502" spans="1:12" ht="32.25" customHeight="1" x14ac:dyDescent="0.25">
      <c r="A502" s="244" t="s">
        <v>256</v>
      </c>
      <c r="B502" s="244"/>
      <c r="C502" s="244"/>
      <c r="D502" s="244"/>
      <c r="E502" s="244"/>
      <c r="F502" s="244"/>
      <c r="G502" s="244"/>
      <c r="H502" s="244"/>
      <c r="I502" s="244"/>
      <c r="J502" s="244"/>
      <c r="K502" s="244"/>
      <c r="L502" s="244"/>
    </row>
    <row r="503" spans="1:12" ht="12.75" customHeight="1" x14ac:dyDescent="0.25">
      <c r="A503" s="8"/>
    </row>
    <row r="504" spans="1:12" ht="33" customHeight="1" x14ac:dyDescent="0.25">
      <c r="A504" s="244" t="s">
        <v>257</v>
      </c>
      <c r="B504" s="244"/>
      <c r="C504" s="244"/>
      <c r="D504" s="244"/>
      <c r="E504" s="244"/>
      <c r="F504" s="244"/>
      <c r="G504" s="244"/>
      <c r="H504" s="244"/>
      <c r="I504" s="244"/>
      <c r="J504" s="244"/>
      <c r="K504" s="244"/>
      <c r="L504" s="244"/>
    </row>
    <row r="505" spans="1:12" x14ac:dyDescent="0.25">
      <c r="A505" s="8"/>
    </row>
    <row r="507" spans="1:12" x14ac:dyDescent="0.25">
      <c r="A507" s="132"/>
      <c r="B507" s="132"/>
      <c r="C507" s="132"/>
      <c r="D507" s="132"/>
      <c r="E507" s="132"/>
      <c r="F507" s="132"/>
      <c r="G507" s="132"/>
      <c r="H507" s="132"/>
      <c r="I507" s="132"/>
      <c r="J507" s="132"/>
      <c r="K507" s="132"/>
      <c r="L507" s="132"/>
    </row>
    <row r="508" spans="1:12" x14ac:dyDescent="0.25">
      <c r="A508" s="132"/>
      <c r="B508" s="132"/>
      <c r="C508" s="132"/>
      <c r="D508" s="132"/>
      <c r="E508" s="132"/>
      <c r="F508" s="132"/>
      <c r="G508" s="132"/>
      <c r="H508" s="132"/>
      <c r="I508" s="132"/>
      <c r="J508" s="132"/>
      <c r="K508" s="132"/>
      <c r="L508" s="132"/>
    </row>
    <row r="510" spans="1:12" x14ac:dyDescent="0.25">
      <c r="G510" s="1">
        <v>9</v>
      </c>
    </row>
    <row r="511" spans="1:12" x14ac:dyDescent="0.25">
      <c r="A511" s="235" t="s">
        <v>22</v>
      </c>
      <c r="B511" s="235"/>
      <c r="C511" s="235"/>
      <c r="D511" s="235"/>
      <c r="E511" s="235"/>
      <c r="F511" s="235"/>
      <c r="G511" s="235"/>
      <c r="H511" s="235"/>
      <c r="I511" s="235"/>
      <c r="J511" s="235"/>
      <c r="K511" s="235"/>
      <c r="L511" s="235"/>
    </row>
    <row r="512" spans="1:12" x14ac:dyDescent="0.25">
      <c r="A512" s="238" t="s">
        <v>244</v>
      </c>
      <c r="B512" s="238"/>
      <c r="C512" s="238"/>
      <c r="D512" s="238"/>
      <c r="E512" s="238"/>
      <c r="F512" s="238"/>
      <c r="G512" s="238"/>
      <c r="H512" s="238"/>
      <c r="I512" s="238"/>
      <c r="J512" s="238"/>
      <c r="K512" s="238"/>
      <c r="L512" s="238"/>
    </row>
    <row r="513" spans="1:12" x14ac:dyDescent="0.25">
      <c r="A513" s="235" t="s">
        <v>22</v>
      </c>
      <c r="B513" s="235"/>
      <c r="C513" s="235"/>
      <c r="D513" s="235"/>
      <c r="E513" s="235"/>
      <c r="F513" s="235"/>
      <c r="G513" s="235"/>
      <c r="H513" s="235"/>
      <c r="I513" s="235"/>
      <c r="J513" s="235"/>
      <c r="K513" s="235"/>
      <c r="L513" s="235"/>
    </row>
    <row r="516" spans="1:12" x14ac:dyDescent="0.25">
      <c r="A516" s="2" t="s">
        <v>258</v>
      </c>
    </row>
    <row r="518" spans="1:12" ht="28.5" customHeight="1" x14ac:dyDescent="0.25">
      <c r="A518" s="234" t="s">
        <v>259</v>
      </c>
      <c r="B518" s="234"/>
      <c r="C518" s="234"/>
      <c r="D518" s="234"/>
      <c r="E518" s="234"/>
      <c r="F518" s="234"/>
      <c r="G518" s="234"/>
      <c r="H518" s="234"/>
      <c r="I518" s="234"/>
      <c r="J518" s="234"/>
      <c r="K518" s="234"/>
      <c r="L518" s="234"/>
    </row>
    <row r="519" spans="1:12" ht="14.25" customHeight="1" x14ac:dyDescent="0.25"/>
    <row r="520" spans="1:12" x14ac:dyDescent="0.25">
      <c r="A520" s="8" t="s">
        <v>123</v>
      </c>
      <c r="B520" t="s">
        <v>260</v>
      </c>
    </row>
    <row r="521" spans="1:12" ht="14.45" customHeight="1" x14ac:dyDescent="0.25">
      <c r="A521" s="8" t="s">
        <v>123</v>
      </c>
      <c r="B521" t="s">
        <v>261</v>
      </c>
    </row>
    <row r="522" spans="1:12" ht="29.25" customHeight="1" x14ac:dyDescent="0.25">
      <c r="A522" s="8" t="s">
        <v>123</v>
      </c>
      <c r="B522" s="234" t="s">
        <v>262</v>
      </c>
      <c r="C522" s="234"/>
      <c r="D522" s="234"/>
      <c r="E522" s="234"/>
      <c r="F522" s="234"/>
      <c r="G522" s="234"/>
      <c r="H522" s="234"/>
      <c r="I522" s="234"/>
      <c r="J522" s="234"/>
      <c r="K522" s="234"/>
      <c r="L522" s="234"/>
    </row>
    <row r="523" spans="1:12" ht="15" customHeight="1" x14ac:dyDescent="0.25">
      <c r="A523" s="8"/>
    </row>
    <row r="524" spans="1:12" ht="15" customHeight="1" x14ac:dyDescent="0.25">
      <c r="A524" s="8"/>
    </row>
    <row r="525" spans="1:12" ht="29.45" customHeight="1" x14ac:dyDescent="0.25"/>
    <row r="526" spans="1:12" x14ac:dyDescent="0.25">
      <c r="A526" s="239" t="s">
        <v>263</v>
      </c>
      <c r="B526" s="239"/>
      <c r="C526" s="239"/>
      <c r="D526" s="239"/>
      <c r="E526" s="239"/>
      <c r="F526" s="239"/>
      <c r="G526" s="239"/>
      <c r="H526" s="239"/>
      <c r="I526" s="239"/>
      <c r="J526" s="239"/>
      <c r="K526" s="239"/>
      <c r="L526" s="239"/>
    </row>
    <row r="530" spans="1:11" x14ac:dyDescent="0.25">
      <c r="A530" s="9"/>
      <c r="G530" s="9"/>
    </row>
    <row r="531" spans="1:11" x14ac:dyDescent="0.25">
      <c r="A531" s="9"/>
      <c r="B531" s="11"/>
      <c r="C531" s="11"/>
      <c r="D531" s="11"/>
      <c r="E531" s="11"/>
      <c r="G531" s="9"/>
      <c r="H531" s="11"/>
      <c r="I531" s="11"/>
      <c r="J531" s="11"/>
      <c r="K531" s="11"/>
    </row>
    <row r="532" spans="1:11" x14ac:dyDescent="0.25">
      <c r="A532" s="9"/>
      <c r="G532" s="9"/>
    </row>
    <row r="533" spans="1:11" x14ac:dyDescent="0.25">
      <c r="A533" s="9"/>
      <c r="B533" t="s">
        <v>52</v>
      </c>
      <c r="G533" s="9"/>
      <c r="H533" t="s">
        <v>62</v>
      </c>
    </row>
    <row r="534" spans="1:11" x14ac:dyDescent="0.25">
      <c r="A534" s="9"/>
      <c r="B534" t="s">
        <v>225</v>
      </c>
      <c r="G534" s="9"/>
      <c r="H534" t="s">
        <v>264</v>
      </c>
    </row>
    <row r="558" spans="7:7" x14ac:dyDescent="0.25">
      <c r="G558" s="1">
        <v>10</v>
      </c>
    </row>
    <row r="561" spans="1:12" x14ac:dyDescent="0.25">
      <c r="A561" s="235" t="s">
        <v>22</v>
      </c>
      <c r="B561" s="235"/>
      <c r="C561" s="235"/>
      <c r="D561" s="235"/>
      <c r="E561" s="235"/>
      <c r="F561" s="235"/>
      <c r="G561" s="235"/>
      <c r="H561" s="235"/>
      <c r="I561" s="235"/>
      <c r="J561" s="235"/>
      <c r="K561" s="235"/>
      <c r="L561" s="235"/>
    </row>
    <row r="562" spans="1:12" x14ac:dyDescent="0.25">
      <c r="A562" s="238" t="s">
        <v>265</v>
      </c>
      <c r="B562" s="238"/>
      <c r="C562" s="238"/>
      <c r="D562" s="238"/>
      <c r="E562" s="238"/>
      <c r="F562" s="238"/>
      <c r="G562" s="238"/>
      <c r="H562" s="238"/>
      <c r="I562" s="238"/>
      <c r="J562" s="238"/>
      <c r="K562" s="238"/>
      <c r="L562" s="238"/>
    </row>
    <row r="563" spans="1:12" x14ac:dyDescent="0.25">
      <c r="A563" s="235" t="s">
        <v>22</v>
      </c>
      <c r="B563" s="235"/>
      <c r="C563" s="235"/>
      <c r="D563" s="235"/>
      <c r="E563" s="235"/>
      <c r="F563" s="235"/>
      <c r="G563" s="235"/>
      <c r="H563" s="235"/>
      <c r="I563" s="235"/>
      <c r="J563" s="235"/>
      <c r="K563" s="235"/>
      <c r="L563" s="235"/>
    </row>
    <row r="565" spans="1:12" ht="77.25" customHeight="1" x14ac:dyDescent="0.25">
      <c r="A565" s="234" t="s">
        <v>266</v>
      </c>
      <c r="B565" s="234"/>
      <c r="C565" s="234"/>
      <c r="D565" s="234"/>
      <c r="E565" s="234"/>
      <c r="F565" s="234"/>
      <c r="G565" s="234"/>
      <c r="H565" s="234"/>
      <c r="I565" s="234"/>
      <c r="J565" s="234"/>
      <c r="K565" s="234"/>
      <c r="L565" s="234"/>
    </row>
    <row r="566" spans="1:12" ht="13.5" customHeight="1" x14ac:dyDescent="0.25"/>
    <row r="567" spans="1:12" ht="50.25" customHeight="1" x14ac:dyDescent="0.25">
      <c r="A567" s="234" t="s">
        <v>267</v>
      </c>
      <c r="B567" s="234"/>
      <c r="C567" s="234"/>
      <c r="D567" s="234"/>
      <c r="E567" s="234"/>
      <c r="F567" s="234"/>
      <c r="G567" s="234"/>
      <c r="H567" s="234"/>
      <c r="I567" s="234"/>
      <c r="J567" s="234"/>
      <c r="K567" s="234"/>
      <c r="L567" s="234"/>
    </row>
    <row r="568" spans="1:12" ht="15.75" customHeight="1" x14ac:dyDescent="0.25"/>
    <row r="569" spans="1:12" ht="31.5" customHeight="1" x14ac:dyDescent="0.25">
      <c r="A569" s="234" t="s">
        <v>268</v>
      </c>
      <c r="B569" s="234"/>
      <c r="C569" s="234"/>
      <c r="D569" s="234"/>
      <c r="E569" s="234"/>
      <c r="F569" s="234"/>
      <c r="G569" s="234"/>
      <c r="H569" s="234"/>
      <c r="I569" s="234"/>
      <c r="J569" s="234"/>
      <c r="K569" s="234"/>
      <c r="L569" s="234"/>
    </row>
    <row r="570" spans="1:12" ht="12.75" customHeight="1" x14ac:dyDescent="0.25"/>
    <row r="572" spans="1:12" x14ac:dyDescent="0.25">
      <c r="A572" s="9"/>
    </row>
    <row r="573" spans="1:12" x14ac:dyDescent="0.25">
      <c r="A573" s="9"/>
      <c r="B573" s="11"/>
      <c r="C573" s="11"/>
      <c r="D573" s="11"/>
      <c r="E573" s="11"/>
    </row>
    <row r="574" spans="1:12" x14ac:dyDescent="0.25">
      <c r="A574" s="9"/>
    </row>
    <row r="575" spans="1:12" x14ac:dyDescent="0.25">
      <c r="A575" s="9"/>
      <c r="B575" t="s">
        <v>62</v>
      </c>
    </row>
    <row r="576" spans="1:12" x14ac:dyDescent="0.25">
      <c r="A576" s="9"/>
      <c r="B576" t="s">
        <v>264</v>
      </c>
    </row>
    <row r="578" spans="2:2" x14ac:dyDescent="0.25">
      <c r="B578" t="s">
        <v>269</v>
      </c>
    </row>
    <row r="604" spans="1:12" x14ac:dyDescent="0.25">
      <c r="G604" s="1">
        <v>11</v>
      </c>
    </row>
    <row r="605" spans="1:12" x14ac:dyDescent="0.25">
      <c r="A605" s="235" t="s">
        <v>22</v>
      </c>
      <c r="B605" s="235"/>
      <c r="C605" s="235"/>
      <c r="D605" s="235"/>
      <c r="E605" s="235"/>
      <c r="F605" s="235"/>
      <c r="G605" s="235"/>
      <c r="H605" s="235"/>
      <c r="I605" s="235"/>
      <c r="J605" s="235"/>
      <c r="K605" s="235"/>
      <c r="L605" s="235"/>
    </row>
    <row r="606" spans="1:12" x14ac:dyDescent="0.25">
      <c r="A606" s="238" t="s">
        <v>270</v>
      </c>
      <c r="B606" s="238"/>
      <c r="C606" s="238"/>
      <c r="D606" s="238"/>
      <c r="E606" s="238"/>
      <c r="F606" s="238"/>
      <c r="G606" s="238"/>
      <c r="H606" s="238"/>
      <c r="I606" s="238"/>
      <c r="J606" s="238"/>
      <c r="K606" s="238"/>
      <c r="L606" s="238"/>
    </row>
    <row r="607" spans="1:12" x14ac:dyDescent="0.25">
      <c r="A607" s="238" t="s">
        <v>24</v>
      </c>
      <c r="B607" s="238"/>
      <c r="C607" s="238"/>
      <c r="D607" s="238"/>
      <c r="E607" s="238"/>
      <c r="F607" s="238"/>
      <c r="G607" s="238"/>
      <c r="H607" s="238"/>
      <c r="I607" s="238"/>
      <c r="J607" s="238"/>
      <c r="K607" s="238"/>
      <c r="L607" s="238"/>
    </row>
    <row r="608" spans="1:12" x14ac:dyDescent="0.25">
      <c r="A608" s="235" t="s">
        <v>22</v>
      </c>
      <c r="B608" s="235"/>
      <c r="C608" s="235"/>
      <c r="D608" s="235"/>
      <c r="E608" s="235"/>
      <c r="F608" s="235"/>
      <c r="G608" s="235"/>
      <c r="H608" s="235"/>
      <c r="I608" s="235"/>
      <c r="J608" s="235"/>
      <c r="K608" s="235"/>
      <c r="L608" s="235"/>
    </row>
    <row r="610" spans="1:12" ht="65.25" customHeight="1" x14ac:dyDescent="0.25">
      <c r="A610" s="234" t="s">
        <v>271</v>
      </c>
      <c r="B610" s="234"/>
      <c r="C610" s="234"/>
      <c r="D610" s="234"/>
      <c r="E610" s="234"/>
      <c r="F610" s="234"/>
      <c r="G610" s="234"/>
      <c r="H610" s="234"/>
      <c r="I610" s="234"/>
      <c r="J610" s="234"/>
      <c r="K610" s="234"/>
      <c r="L610" s="234"/>
    </row>
    <row r="611" spans="1:12" ht="20.25" customHeight="1" x14ac:dyDescent="0.25"/>
    <row r="612" spans="1:12" ht="61.5" customHeight="1" x14ac:dyDescent="0.25">
      <c r="A612" s="234" t="s">
        <v>272</v>
      </c>
      <c r="B612" s="234"/>
      <c r="C612" s="234"/>
      <c r="D612" s="234"/>
      <c r="E612" s="234"/>
      <c r="F612" s="234"/>
      <c r="G612" s="234"/>
      <c r="H612" s="234"/>
      <c r="I612" s="234"/>
      <c r="J612" s="234"/>
      <c r="K612" s="234"/>
      <c r="L612" s="234"/>
    </row>
    <row r="613" spans="1:12" ht="12.75" customHeight="1" x14ac:dyDescent="0.25"/>
    <row r="614" spans="1:12" x14ac:dyDescent="0.25">
      <c r="A614" s="5" t="s">
        <v>123</v>
      </c>
      <c r="B614" t="s">
        <v>273</v>
      </c>
    </row>
    <row r="615" spans="1:12" x14ac:dyDescent="0.25">
      <c r="A615" s="5"/>
    </row>
    <row r="616" spans="1:12" x14ac:dyDescent="0.25">
      <c r="A616" s="5" t="s">
        <v>123</v>
      </c>
      <c r="B616" t="s">
        <v>274</v>
      </c>
    </row>
    <row r="617" spans="1:12" x14ac:dyDescent="0.25">
      <c r="A617" s="5"/>
    </row>
    <row r="618" spans="1:12" x14ac:dyDescent="0.25">
      <c r="A618" s="5" t="s">
        <v>123</v>
      </c>
      <c r="B618" t="s">
        <v>275</v>
      </c>
    </row>
    <row r="619" spans="1:12" x14ac:dyDescent="0.25">
      <c r="A619" s="5"/>
    </row>
    <row r="620" spans="1:12" x14ac:dyDescent="0.25">
      <c r="A620" s="6" t="str">
        <f>A618</f>
        <v>•</v>
      </c>
      <c r="B620" t="s">
        <v>276</v>
      </c>
    </row>
    <row r="621" spans="1:12" x14ac:dyDescent="0.25">
      <c r="A621" s="5"/>
      <c r="B621" t="s">
        <v>277</v>
      </c>
    </row>
    <row r="622" spans="1:12" x14ac:dyDescent="0.25">
      <c r="A622" s="5"/>
    </row>
    <row r="623" spans="1:12" ht="33.75" customHeight="1" x14ac:dyDescent="0.25">
      <c r="A623" s="8" t="s">
        <v>123</v>
      </c>
      <c r="B623" s="234" t="s">
        <v>278</v>
      </c>
      <c r="C623" s="234"/>
      <c r="D623" s="234"/>
      <c r="E623" s="234"/>
      <c r="F623" s="234"/>
      <c r="G623" s="234"/>
      <c r="H623" s="234"/>
      <c r="I623" s="234"/>
      <c r="J623" s="234"/>
      <c r="K623" s="234"/>
      <c r="L623" s="234"/>
    </row>
    <row r="624" spans="1:12" ht="18" customHeight="1" x14ac:dyDescent="0.25"/>
    <row r="625" spans="1:12" ht="77.25" customHeight="1" x14ac:dyDescent="0.25">
      <c r="A625" s="234" t="s">
        <v>279</v>
      </c>
      <c r="B625" s="234"/>
      <c r="C625" s="234"/>
      <c r="D625" s="234"/>
      <c r="E625" s="234"/>
      <c r="F625" s="234"/>
      <c r="G625" s="234"/>
      <c r="H625" s="234"/>
      <c r="I625" s="234"/>
      <c r="J625" s="234"/>
      <c r="K625" s="234"/>
      <c r="L625" s="234"/>
    </row>
    <row r="626" spans="1:12" ht="18" customHeight="1" x14ac:dyDescent="0.25"/>
    <row r="627" spans="1:12" ht="48" customHeight="1" x14ac:dyDescent="0.25">
      <c r="A627" s="234" t="s">
        <v>280</v>
      </c>
      <c r="B627" s="234"/>
      <c r="C627" s="234"/>
      <c r="D627" s="234"/>
      <c r="E627" s="234"/>
      <c r="F627" s="234"/>
      <c r="G627" s="234"/>
      <c r="H627" s="234"/>
      <c r="I627" s="234"/>
      <c r="J627" s="234"/>
      <c r="K627" s="234"/>
      <c r="L627" s="234"/>
    </row>
    <row r="628" spans="1:12" ht="17.25" customHeight="1" x14ac:dyDescent="0.25"/>
    <row r="629" spans="1:12" ht="46.5" customHeight="1" x14ac:dyDescent="0.25">
      <c r="A629" s="234" t="s">
        <v>281</v>
      </c>
      <c r="B629" s="234"/>
      <c r="C629" s="234"/>
      <c r="D629" s="234"/>
      <c r="E629" s="234"/>
      <c r="F629" s="234"/>
      <c r="G629" s="234"/>
      <c r="H629" s="234"/>
      <c r="I629" s="234"/>
      <c r="J629" s="234"/>
      <c r="K629" s="234"/>
      <c r="L629" s="234"/>
    </row>
    <row r="630" spans="1:12" ht="18.75" customHeight="1" x14ac:dyDescent="0.25"/>
    <row r="631" spans="1:12" x14ac:dyDescent="0.25">
      <c r="A631" t="s">
        <v>282</v>
      </c>
    </row>
    <row r="633" spans="1:12" x14ac:dyDescent="0.25">
      <c r="A633" s="9"/>
    </row>
    <row r="634" spans="1:12" x14ac:dyDescent="0.25">
      <c r="A634" s="9"/>
      <c r="B634" s="11"/>
      <c r="C634" s="11"/>
      <c r="D634" s="11"/>
      <c r="E634" s="11"/>
    </row>
    <row r="635" spans="1:12" x14ac:dyDescent="0.25">
      <c r="A635" s="9"/>
    </row>
    <row r="636" spans="1:12" x14ac:dyDescent="0.25">
      <c r="A636" s="9"/>
      <c r="B636" t="s">
        <v>52</v>
      </c>
    </row>
    <row r="637" spans="1:12" x14ac:dyDescent="0.25">
      <c r="A637" s="9"/>
      <c r="B637" t="s">
        <v>225</v>
      </c>
    </row>
    <row r="640" spans="1:12" x14ac:dyDescent="0.25">
      <c r="G640" s="1">
        <v>12</v>
      </c>
    </row>
    <row r="641" spans="1:12" x14ac:dyDescent="0.25">
      <c r="A641" s="235" t="s">
        <v>22</v>
      </c>
      <c r="B641" s="235"/>
      <c r="C641" s="235"/>
      <c r="D641" s="235"/>
      <c r="E641" s="235"/>
      <c r="F641" s="235"/>
      <c r="G641" s="235"/>
      <c r="H641" s="235"/>
      <c r="I641" s="235"/>
      <c r="J641" s="235"/>
      <c r="K641" s="235"/>
      <c r="L641" s="235"/>
    </row>
    <row r="642" spans="1:12" x14ac:dyDescent="0.25">
      <c r="A642" s="236" t="s">
        <v>283</v>
      </c>
      <c r="B642" s="236"/>
      <c r="C642" s="236"/>
      <c r="D642" s="236"/>
      <c r="E642" s="236"/>
      <c r="F642" s="236"/>
      <c r="G642" s="236"/>
      <c r="H642" s="236"/>
      <c r="I642" s="236"/>
      <c r="J642" s="236"/>
      <c r="K642" s="236"/>
      <c r="L642" s="236"/>
    </row>
    <row r="643" spans="1:12" ht="14.1" customHeight="1" x14ac:dyDescent="0.25">
      <c r="A643" s="236" t="s">
        <v>20</v>
      </c>
      <c r="B643" s="236"/>
      <c r="C643" s="236"/>
      <c r="D643" s="236"/>
      <c r="E643" s="236"/>
      <c r="F643" s="236"/>
      <c r="G643" s="236"/>
      <c r="H643" s="236"/>
      <c r="I643" s="236"/>
      <c r="J643" s="236"/>
      <c r="K643" s="236"/>
      <c r="L643" s="236"/>
    </row>
    <row r="644" spans="1:12" ht="14.1" customHeight="1" x14ac:dyDescent="0.25">
      <c r="A644" s="235" t="s">
        <v>22</v>
      </c>
      <c r="B644" s="235"/>
      <c r="C644" s="235"/>
      <c r="D644" s="235"/>
      <c r="E644" s="235"/>
      <c r="F644" s="235"/>
      <c r="G644" s="235"/>
      <c r="H644" s="235"/>
      <c r="I644" s="235"/>
      <c r="J644" s="235"/>
      <c r="K644" s="235"/>
      <c r="L644" s="235"/>
    </row>
    <row r="646" spans="1:12" x14ac:dyDescent="0.25">
      <c r="A646" s="2" t="s">
        <v>284</v>
      </c>
    </row>
    <row r="648" spans="1:12" x14ac:dyDescent="0.25">
      <c r="A648" t="s">
        <v>285</v>
      </c>
    </row>
    <row r="649" spans="1:12" x14ac:dyDescent="0.25">
      <c r="A649" t="s">
        <v>286</v>
      </c>
    </row>
    <row r="650" spans="1:12" x14ac:dyDescent="0.25">
      <c r="A650" t="s">
        <v>287</v>
      </c>
    </row>
    <row r="651" spans="1:12" x14ac:dyDescent="0.25">
      <c r="A651" t="s">
        <v>288</v>
      </c>
    </row>
    <row r="652" spans="1:12" x14ac:dyDescent="0.25">
      <c r="A652" t="s">
        <v>289</v>
      </c>
    </row>
    <row r="653" spans="1:12" x14ac:dyDescent="0.25">
      <c r="A653" t="s">
        <v>290</v>
      </c>
    </row>
    <row r="654" spans="1:12" x14ac:dyDescent="0.25">
      <c r="A654" t="s">
        <v>291</v>
      </c>
    </row>
    <row r="656" spans="1:12" x14ac:dyDescent="0.25">
      <c r="A656" s="4" t="s">
        <v>292</v>
      </c>
    </row>
    <row r="657" spans="1:2" x14ac:dyDescent="0.25">
      <c r="A657" t="s">
        <v>293</v>
      </c>
    </row>
    <row r="658" spans="1:2" x14ac:dyDescent="0.25">
      <c r="A658" t="s">
        <v>294</v>
      </c>
    </row>
    <row r="659" spans="1:2" x14ac:dyDescent="0.25">
      <c r="A659" t="s">
        <v>295</v>
      </c>
    </row>
    <row r="660" spans="1:2" x14ac:dyDescent="0.25">
      <c r="A660" t="s">
        <v>296</v>
      </c>
    </row>
    <row r="662" spans="1:2" x14ac:dyDescent="0.25">
      <c r="A662" t="s">
        <v>297</v>
      </c>
    </row>
    <row r="664" spans="1:2" x14ac:dyDescent="0.25">
      <c r="A664" s="5" t="s">
        <v>123</v>
      </c>
      <c r="B664" t="s">
        <v>298</v>
      </c>
    </row>
    <row r="665" spans="1:2" x14ac:dyDescent="0.25">
      <c r="B665" t="s">
        <v>299</v>
      </c>
    </row>
    <row r="667" spans="1:2" x14ac:dyDescent="0.25">
      <c r="A667" s="5" t="s">
        <v>123</v>
      </c>
      <c r="B667" t="s">
        <v>300</v>
      </c>
    </row>
    <row r="669" spans="1:2" x14ac:dyDescent="0.25">
      <c r="A669" s="5" t="s">
        <v>123</v>
      </c>
      <c r="B669" t="s">
        <v>301</v>
      </c>
    </row>
    <row r="670" spans="1:2" x14ac:dyDescent="0.25">
      <c r="B670" t="s">
        <v>302</v>
      </c>
    </row>
    <row r="672" spans="1:2" x14ac:dyDescent="0.25">
      <c r="A672" s="2" t="s">
        <v>303</v>
      </c>
    </row>
    <row r="674" spans="1:2" x14ac:dyDescent="0.25">
      <c r="A674" t="s">
        <v>304</v>
      </c>
    </row>
    <row r="675" spans="1:2" x14ac:dyDescent="0.25">
      <c r="A675" t="s">
        <v>305</v>
      </c>
    </row>
    <row r="676" spans="1:2" x14ac:dyDescent="0.25">
      <c r="A676" t="s">
        <v>306</v>
      </c>
    </row>
    <row r="677" spans="1:2" x14ac:dyDescent="0.25">
      <c r="A677" t="s">
        <v>307</v>
      </c>
    </row>
    <row r="678" spans="1:2" x14ac:dyDescent="0.25">
      <c r="A678" t="s">
        <v>308</v>
      </c>
    </row>
    <row r="679" spans="1:2" x14ac:dyDescent="0.25">
      <c r="A679" t="s">
        <v>309</v>
      </c>
    </row>
    <row r="680" spans="1:2" x14ac:dyDescent="0.25">
      <c r="A680" t="s">
        <v>310</v>
      </c>
    </row>
    <row r="682" spans="1:2" x14ac:dyDescent="0.25">
      <c r="A682" s="2" t="s">
        <v>311</v>
      </c>
    </row>
    <row r="684" spans="1:2" x14ac:dyDescent="0.25">
      <c r="A684" t="s">
        <v>312</v>
      </c>
    </row>
    <row r="685" spans="1:2" x14ac:dyDescent="0.25">
      <c r="A685" t="s">
        <v>313</v>
      </c>
    </row>
    <row r="687" spans="1:2" x14ac:dyDescent="0.25">
      <c r="A687" s="5" t="s">
        <v>123</v>
      </c>
      <c r="B687" t="s">
        <v>314</v>
      </c>
    </row>
    <row r="688" spans="1:2" x14ac:dyDescent="0.25">
      <c r="B688" t="s">
        <v>315</v>
      </c>
    </row>
    <row r="692" spans="1:12" x14ac:dyDescent="0.25">
      <c r="G692" s="1">
        <v>13</v>
      </c>
    </row>
    <row r="693" spans="1:12" x14ac:dyDescent="0.25">
      <c r="A693" s="235" t="s">
        <v>22</v>
      </c>
      <c r="B693" s="235"/>
      <c r="C693" s="235"/>
      <c r="D693" s="235"/>
      <c r="E693" s="235"/>
      <c r="F693" s="235"/>
      <c r="G693" s="235"/>
      <c r="H693" s="235"/>
      <c r="I693" s="235"/>
      <c r="J693" s="235"/>
      <c r="K693" s="235"/>
      <c r="L693" s="235"/>
    </row>
    <row r="694" spans="1:12" x14ac:dyDescent="0.25">
      <c r="A694" s="236" t="s">
        <v>283</v>
      </c>
      <c r="B694" s="236"/>
      <c r="C694" s="236"/>
      <c r="D694" s="236"/>
      <c r="E694" s="236"/>
      <c r="F694" s="236"/>
      <c r="G694" s="236"/>
      <c r="H694" s="236"/>
      <c r="I694" s="236"/>
      <c r="J694" s="236"/>
      <c r="K694" s="236"/>
      <c r="L694" s="236"/>
    </row>
    <row r="695" spans="1:12" x14ac:dyDescent="0.25">
      <c r="A695" s="236" t="s">
        <v>316</v>
      </c>
      <c r="B695" s="236"/>
      <c r="C695" s="236"/>
      <c r="D695" s="236"/>
      <c r="E695" s="236"/>
      <c r="F695" s="236"/>
      <c r="G695" s="236"/>
      <c r="H695" s="236"/>
      <c r="I695" s="236"/>
      <c r="J695" s="236"/>
      <c r="K695" s="236"/>
      <c r="L695" s="236"/>
    </row>
    <row r="696" spans="1:12" x14ac:dyDescent="0.25">
      <c r="A696" s="235" t="s">
        <v>22</v>
      </c>
      <c r="B696" s="235"/>
      <c r="C696" s="235"/>
      <c r="D696" s="235"/>
      <c r="E696" s="235"/>
      <c r="F696" s="235"/>
      <c r="G696" s="235"/>
      <c r="H696" s="235"/>
      <c r="I696" s="235"/>
      <c r="J696" s="235"/>
      <c r="K696" s="235"/>
      <c r="L696" s="235"/>
    </row>
    <row r="698" spans="1:12" x14ac:dyDescent="0.25">
      <c r="A698" s="5" t="s">
        <v>123</v>
      </c>
      <c r="B698" t="s">
        <v>317</v>
      </c>
    </row>
    <row r="699" spans="1:12" x14ac:dyDescent="0.25">
      <c r="B699" t="s">
        <v>318</v>
      </c>
    </row>
    <row r="700" spans="1:12" x14ac:dyDescent="0.25">
      <c r="B700" t="s">
        <v>319</v>
      </c>
    </row>
    <row r="702" spans="1:12" x14ac:dyDescent="0.25">
      <c r="A702" s="2" t="s">
        <v>320</v>
      </c>
    </row>
    <row r="704" spans="1:12" x14ac:dyDescent="0.25">
      <c r="A704" t="s">
        <v>321</v>
      </c>
    </row>
    <row r="705" spans="1:1" x14ac:dyDescent="0.25">
      <c r="A705" t="s">
        <v>322</v>
      </c>
    </row>
    <row r="706" spans="1:1" x14ac:dyDescent="0.25">
      <c r="A706" t="s">
        <v>323</v>
      </c>
    </row>
    <row r="707" spans="1:1" x14ac:dyDescent="0.25">
      <c r="A707" t="s">
        <v>324</v>
      </c>
    </row>
    <row r="709" spans="1:1" x14ac:dyDescent="0.25">
      <c r="A709" t="s">
        <v>325</v>
      </c>
    </row>
    <row r="710" spans="1:1" x14ac:dyDescent="0.25">
      <c r="A710" t="s">
        <v>326</v>
      </c>
    </row>
    <row r="711" spans="1:1" x14ac:dyDescent="0.25">
      <c r="A711" t="s">
        <v>327</v>
      </c>
    </row>
    <row r="712" spans="1:1" x14ac:dyDescent="0.25">
      <c r="A712" t="s">
        <v>328</v>
      </c>
    </row>
    <row r="713" spans="1:1" x14ac:dyDescent="0.25">
      <c r="A713" t="s">
        <v>329</v>
      </c>
    </row>
    <row r="714" spans="1:1" x14ac:dyDescent="0.25">
      <c r="A714" t="s">
        <v>330</v>
      </c>
    </row>
    <row r="716" spans="1:1" x14ac:dyDescent="0.25">
      <c r="A716" t="s">
        <v>331</v>
      </c>
    </row>
    <row r="718" spans="1:1" x14ac:dyDescent="0.25">
      <c r="A718" s="2" t="s">
        <v>332</v>
      </c>
    </row>
    <row r="720" spans="1:1" x14ac:dyDescent="0.25">
      <c r="A720" t="s">
        <v>333</v>
      </c>
    </row>
    <row r="722" spans="1:2" x14ac:dyDescent="0.25">
      <c r="A722" s="5" t="s">
        <v>123</v>
      </c>
      <c r="B722" t="s">
        <v>334</v>
      </c>
    </row>
    <row r="723" spans="1:2" x14ac:dyDescent="0.25">
      <c r="B723" t="s">
        <v>335</v>
      </c>
    </row>
    <row r="725" spans="1:2" x14ac:dyDescent="0.25">
      <c r="A725" s="5" t="s">
        <v>123</v>
      </c>
      <c r="B725" t="s">
        <v>336</v>
      </c>
    </row>
    <row r="727" spans="1:2" x14ac:dyDescent="0.25">
      <c r="A727" s="2" t="s">
        <v>337</v>
      </c>
    </row>
    <row r="729" spans="1:2" x14ac:dyDescent="0.25">
      <c r="A729" t="s">
        <v>338</v>
      </c>
    </row>
    <row r="730" spans="1:2" x14ac:dyDescent="0.25">
      <c r="A730" t="s">
        <v>339</v>
      </c>
    </row>
    <row r="732" spans="1:2" x14ac:dyDescent="0.25">
      <c r="A732" t="s">
        <v>340</v>
      </c>
    </row>
    <row r="733" spans="1:2" x14ac:dyDescent="0.25">
      <c r="A733" t="s">
        <v>341</v>
      </c>
    </row>
    <row r="735" spans="1:2" x14ac:dyDescent="0.25">
      <c r="A735" s="5" t="s">
        <v>123</v>
      </c>
      <c r="B735" t="s">
        <v>342</v>
      </c>
    </row>
    <row r="736" spans="1:2" x14ac:dyDescent="0.25">
      <c r="B736" t="s">
        <v>343</v>
      </c>
    </row>
    <row r="738" spans="1:12" x14ac:dyDescent="0.25">
      <c r="A738" s="5" t="s">
        <v>123</v>
      </c>
      <c r="B738" t="s">
        <v>344</v>
      </c>
    </row>
    <row r="740" spans="1:12" x14ac:dyDescent="0.25">
      <c r="A740" s="5" t="s">
        <v>123</v>
      </c>
      <c r="B740" t="s">
        <v>345</v>
      </c>
    </row>
    <row r="741" spans="1:12" x14ac:dyDescent="0.25">
      <c r="A741" s="5"/>
    </row>
    <row r="742" spans="1:12" x14ac:dyDescent="0.25">
      <c r="A742" s="5" t="s">
        <v>123</v>
      </c>
      <c r="B742" t="s">
        <v>346</v>
      </c>
    </row>
    <row r="744" spans="1:12" x14ac:dyDescent="0.25">
      <c r="G744" s="1">
        <v>14</v>
      </c>
    </row>
    <row r="745" spans="1:12" x14ac:dyDescent="0.25">
      <c r="A745" s="235" t="s">
        <v>22</v>
      </c>
      <c r="B745" s="235"/>
      <c r="C745" s="235"/>
      <c r="D745" s="235"/>
      <c r="E745" s="235"/>
      <c r="F745" s="235"/>
      <c r="G745" s="235"/>
      <c r="H745" s="235"/>
      <c r="I745" s="235"/>
      <c r="J745" s="235"/>
      <c r="K745" s="235"/>
      <c r="L745" s="235"/>
    </row>
    <row r="746" spans="1:12" x14ac:dyDescent="0.25">
      <c r="A746" s="236" t="s">
        <v>283</v>
      </c>
      <c r="B746" s="236"/>
      <c r="C746" s="236"/>
      <c r="D746" s="236"/>
      <c r="E746" s="236"/>
      <c r="F746" s="236"/>
      <c r="G746" s="236"/>
      <c r="H746" s="236"/>
      <c r="I746" s="236"/>
      <c r="J746" s="236"/>
      <c r="K746" s="236"/>
      <c r="L746" s="236"/>
    </row>
    <row r="747" spans="1:12" x14ac:dyDescent="0.25">
      <c r="A747" s="236" t="s">
        <v>316</v>
      </c>
      <c r="B747" s="236"/>
      <c r="C747" s="236"/>
      <c r="D747" s="236"/>
      <c r="E747" s="236"/>
      <c r="F747" s="236"/>
      <c r="G747" s="236"/>
      <c r="H747" s="236"/>
      <c r="I747" s="236"/>
      <c r="J747" s="236"/>
      <c r="K747" s="236"/>
      <c r="L747" s="236"/>
    </row>
    <row r="748" spans="1:12" x14ac:dyDescent="0.25">
      <c r="A748" s="235" t="s">
        <v>22</v>
      </c>
      <c r="B748" s="235"/>
      <c r="C748" s="235"/>
      <c r="D748" s="235"/>
      <c r="E748" s="235"/>
      <c r="F748" s="235"/>
      <c r="G748" s="235"/>
      <c r="H748" s="235"/>
      <c r="I748" s="235"/>
      <c r="J748" s="235"/>
      <c r="K748" s="235"/>
      <c r="L748" s="235"/>
    </row>
    <row r="750" spans="1:12" x14ac:dyDescent="0.25">
      <c r="A750" s="2" t="s">
        <v>347</v>
      </c>
    </row>
    <row r="752" spans="1:12" x14ac:dyDescent="0.25">
      <c r="A752" t="s">
        <v>348</v>
      </c>
    </row>
    <row r="753" spans="1:12" x14ac:dyDescent="0.25">
      <c r="A753" t="s">
        <v>349</v>
      </c>
    </row>
    <row r="754" spans="1:12" x14ac:dyDescent="0.25">
      <c r="A754" t="s">
        <v>350</v>
      </c>
    </row>
    <row r="755" spans="1:12" x14ac:dyDescent="0.25">
      <c r="A755" t="s">
        <v>351</v>
      </c>
    </row>
    <row r="758" spans="1:12" x14ac:dyDescent="0.25">
      <c r="A758" t="s">
        <v>352</v>
      </c>
    </row>
    <row r="759" spans="1:12" x14ac:dyDescent="0.25">
      <c r="A759" t="s">
        <v>353</v>
      </c>
    </row>
    <row r="760" spans="1:12" x14ac:dyDescent="0.25">
      <c r="A760" t="s">
        <v>354</v>
      </c>
    </row>
    <row r="763" spans="1:12" x14ac:dyDescent="0.25">
      <c r="A763" s="2" t="s">
        <v>355</v>
      </c>
      <c r="B763" s="2"/>
      <c r="C763" s="2"/>
      <c r="D763" s="2"/>
      <c r="E763" s="2"/>
      <c r="F763" s="2"/>
      <c r="G763" s="2"/>
      <c r="H763" s="2"/>
      <c r="I763" s="2"/>
    </row>
    <row r="765" spans="1:12" ht="96" customHeight="1" x14ac:dyDescent="0.25">
      <c r="A765" s="234" t="s">
        <v>356</v>
      </c>
      <c r="B765" s="234"/>
      <c r="C765" s="234"/>
      <c r="D765" s="234"/>
      <c r="E765" s="234"/>
      <c r="F765" s="234"/>
      <c r="G765" s="234"/>
      <c r="H765" s="234"/>
      <c r="I765" s="234"/>
      <c r="J765" s="234"/>
      <c r="K765" s="234"/>
      <c r="L765" s="234"/>
    </row>
    <row r="766" spans="1:12" ht="16.5" customHeight="1" x14ac:dyDescent="0.25"/>
    <row r="767" spans="1:12" ht="43.5" customHeight="1" x14ac:dyDescent="0.25">
      <c r="A767" s="233" t="s">
        <v>357</v>
      </c>
      <c r="B767" s="233"/>
      <c r="C767" s="233"/>
      <c r="D767" s="233"/>
      <c r="E767" s="233"/>
      <c r="F767" s="233"/>
      <c r="G767" s="233"/>
      <c r="H767" s="233"/>
      <c r="I767" s="233"/>
      <c r="J767" s="233"/>
      <c r="K767" s="233"/>
      <c r="L767" s="233"/>
    </row>
    <row r="768" spans="1:12" ht="15.75" customHeight="1" x14ac:dyDescent="0.25"/>
    <row r="771" spans="1:1" x14ac:dyDescent="0.25">
      <c r="A771" t="s">
        <v>358</v>
      </c>
    </row>
    <row r="773" spans="1:1" x14ac:dyDescent="0.25">
      <c r="A773" t="s">
        <v>359</v>
      </c>
    </row>
    <row r="774" spans="1:1" x14ac:dyDescent="0.25">
      <c r="A774" s="2" t="s">
        <v>360</v>
      </c>
    </row>
    <row r="776" spans="1:1" x14ac:dyDescent="0.25">
      <c r="A776" t="s">
        <v>361</v>
      </c>
    </row>
    <row r="777" spans="1:1" x14ac:dyDescent="0.25">
      <c r="A777" t="s">
        <v>362</v>
      </c>
    </row>
    <row r="778" spans="1:1" x14ac:dyDescent="0.25">
      <c r="A778" t="s">
        <v>363</v>
      </c>
    </row>
    <row r="779" spans="1:1" x14ac:dyDescent="0.25">
      <c r="A779" t="s">
        <v>364</v>
      </c>
    </row>
    <row r="780" spans="1:1" x14ac:dyDescent="0.25">
      <c r="A780" t="s">
        <v>365</v>
      </c>
    </row>
    <row r="781" spans="1:1" x14ac:dyDescent="0.25">
      <c r="A781" t="s">
        <v>366</v>
      </c>
    </row>
    <row r="782" spans="1:1" x14ac:dyDescent="0.25">
      <c r="A782" t="s">
        <v>367</v>
      </c>
    </row>
    <row r="784" spans="1:1" x14ac:dyDescent="0.25">
      <c r="A784" t="s">
        <v>368</v>
      </c>
    </row>
    <row r="787" spans="1:12" x14ac:dyDescent="0.25">
      <c r="G787" s="1">
        <v>15</v>
      </c>
    </row>
    <row r="788" spans="1:12" x14ac:dyDescent="0.25">
      <c r="A788" s="235" t="s">
        <v>22</v>
      </c>
      <c r="B788" s="235"/>
      <c r="C788" s="235"/>
      <c r="D788" s="235"/>
      <c r="E788" s="235"/>
      <c r="F788" s="235"/>
      <c r="G788" s="235"/>
      <c r="H788" s="235"/>
      <c r="I788" s="235"/>
      <c r="J788" s="235"/>
      <c r="K788" s="235"/>
      <c r="L788" s="235"/>
    </row>
    <row r="789" spans="1:12" x14ac:dyDescent="0.25">
      <c r="A789" s="236" t="s">
        <v>369</v>
      </c>
      <c r="B789" s="236"/>
      <c r="C789" s="236"/>
      <c r="D789" s="236"/>
      <c r="E789" s="236"/>
      <c r="F789" s="236"/>
      <c r="G789" s="236"/>
      <c r="H789" s="236"/>
      <c r="I789" s="236"/>
      <c r="J789" s="236"/>
      <c r="K789" s="236"/>
      <c r="L789" s="236"/>
    </row>
    <row r="790" spans="1:12" x14ac:dyDescent="0.25">
      <c r="A790" s="236" t="s">
        <v>370</v>
      </c>
      <c r="B790" s="236"/>
      <c r="C790" s="236"/>
      <c r="D790" s="236"/>
      <c r="E790" s="236"/>
      <c r="F790" s="236"/>
      <c r="G790" s="236"/>
      <c r="H790" s="236"/>
      <c r="I790" s="236"/>
      <c r="J790" s="236"/>
      <c r="K790" s="236"/>
      <c r="L790" s="236"/>
    </row>
    <row r="791" spans="1:12" x14ac:dyDescent="0.25">
      <c r="A791" s="235" t="s">
        <v>22</v>
      </c>
      <c r="B791" s="235"/>
      <c r="C791" s="235"/>
      <c r="D791" s="235"/>
      <c r="E791" s="235"/>
      <c r="F791" s="235"/>
      <c r="G791" s="235"/>
      <c r="H791" s="235"/>
      <c r="I791" s="235"/>
      <c r="J791" s="235"/>
      <c r="K791" s="235"/>
      <c r="L791" s="235"/>
    </row>
    <row r="793" spans="1:12" x14ac:dyDescent="0.25">
      <c r="A793" s="234" t="s">
        <v>371</v>
      </c>
      <c r="B793" s="234"/>
      <c r="C793" s="234"/>
      <c r="D793" s="234"/>
      <c r="E793" s="234"/>
      <c r="F793" s="234"/>
      <c r="G793" s="234"/>
      <c r="H793" s="234"/>
      <c r="I793" s="234"/>
      <c r="J793" s="234"/>
      <c r="K793" s="234"/>
      <c r="L793" s="234"/>
    </row>
    <row r="794" spans="1:12" x14ac:dyDescent="0.25">
      <c r="A794" s="234"/>
      <c r="B794" s="234"/>
      <c r="C794" s="234"/>
      <c r="D794" s="234"/>
      <c r="E794" s="234"/>
      <c r="F794" s="234"/>
      <c r="G794" s="234"/>
      <c r="H794" s="234"/>
      <c r="I794" s="234"/>
      <c r="J794" s="234"/>
      <c r="K794" s="234"/>
      <c r="L794" s="234"/>
    </row>
    <row r="795" spans="1:12" x14ac:dyDescent="0.25">
      <c r="A795" s="234"/>
      <c r="B795" s="234"/>
      <c r="C795" s="234"/>
      <c r="D795" s="234"/>
      <c r="E795" s="234"/>
      <c r="F795" s="234"/>
      <c r="G795" s="234"/>
      <c r="H795" s="234"/>
      <c r="I795" s="234"/>
      <c r="J795" s="234"/>
      <c r="K795" s="234"/>
      <c r="L795" s="234"/>
    </row>
    <row r="796" spans="1:12" x14ac:dyDescent="0.25">
      <c r="A796" s="234"/>
      <c r="B796" s="234"/>
      <c r="C796" s="234"/>
      <c r="D796" s="234"/>
      <c r="E796" s="234"/>
      <c r="F796" s="234"/>
      <c r="G796" s="234"/>
      <c r="H796" s="234"/>
      <c r="I796" s="234"/>
      <c r="J796" s="234"/>
      <c r="K796" s="234"/>
      <c r="L796" s="234"/>
    </row>
    <row r="797" spans="1:12" x14ac:dyDescent="0.25">
      <c r="A797" s="234"/>
      <c r="B797" s="234"/>
      <c r="C797" s="234"/>
      <c r="D797" s="234"/>
      <c r="E797" s="234"/>
      <c r="F797" s="234"/>
      <c r="G797" s="234"/>
      <c r="H797" s="234"/>
      <c r="I797" s="234"/>
      <c r="J797" s="234"/>
      <c r="K797" s="234"/>
      <c r="L797" s="234"/>
    </row>
    <row r="798" spans="1:12" ht="6" customHeight="1" x14ac:dyDescent="0.25">
      <c r="A798" s="234"/>
      <c r="B798" s="234"/>
      <c r="C798" s="234"/>
      <c r="D798" s="234"/>
      <c r="E798" s="234"/>
      <c r="F798" s="234"/>
      <c r="G798" s="234"/>
      <c r="H798" s="234"/>
      <c r="I798" s="234"/>
      <c r="J798" s="234"/>
      <c r="K798" s="234"/>
      <c r="L798" s="234"/>
    </row>
    <row r="800" spans="1:12" ht="76.5" customHeight="1" x14ac:dyDescent="0.25">
      <c r="A800" s="234" t="s">
        <v>372</v>
      </c>
      <c r="B800" s="234"/>
      <c r="C800" s="234"/>
      <c r="D800" s="234"/>
      <c r="E800" s="234"/>
      <c r="F800" s="234"/>
      <c r="G800" s="234"/>
      <c r="H800" s="234"/>
      <c r="I800" s="234"/>
      <c r="J800" s="234"/>
      <c r="K800" s="234"/>
      <c r="L800" s="234"/>
    </row>
    <row r="801" spans="1:12" ht="19.5" customHeight="1" x14ac:dyDescent="0.25"/>
    <row r="802" spans="1:12" x14ac:dyDescent="0.25">
      <c r="A802" s="237" t="s">
        <v>373</v>
      </c>
      <c r="B802" s="237"/>
      <c r="C802" s="237"/>
      <c r="D802" s="237"/>
      <c r="E802" s="237"/>
      <c r="F802" s="237"/>
      <c r="G802" s="237"/>
      <c r="H802" s="237"/>
      <c r="I802" s="237"/>
      <c r="J802" s="237"/>
      <c r="K802" s="237"/>
      <c r="L802" s="237"/>
    </row>
    <row r="803" spans="1:12" ht="17.25" customHeight="1" x14ac:dyDescent="0.25"/>
    <row r="804" spans="1:12" ht="60" customHeight="1" x14ac:dyDescent="0.25">
      <c r="A804" s="234" t="s">
        <v>374</v>
      </c>
      <c r="B804" s="234"/>
      <c r="C804" s="234"/>
      <c r="D804" s="234"/>
      <c r="E804" s="234"/>
      <c r="F804" s="234"/>
      <c r="G804" s="234"/>
      <c r="H804" s="234"/>
      <c r="I804" s="234"/>
      <c r="J804" s="234"/>
      <c r="K804" s="234"/>
      <c r="L804" s="234"/>
    </row>
    <row r="805" spans="1:12" ht="93" customHeight="1" x14ac:dyDescent="0.25">
      <c r="A805" s="234" t="s">
        <v>375</v>
      </c>
      <c r="B805" s="234"/>
      <c r="C805" s="234"/>
      <c r="D805" s="234"/>
      <c r="E805" s="234"/>
      <c r="F805" s="234"/>
      <c r="G805" s="234"/>
      <c r="H805" s="234"/>
      <c r="I805" s="234"/>
      <c r="J805" s="234"/>
      <c r="K805" s="234"/>
      <c r="L805" s="234"/>
    </row>
    <row r="806" spans="1:12" ht="17.25" customHeight="1" x14ac:dyDescent="0.25"/>
    <row r="807" spans="1:12" x14ac:dyDescent="0.25">
      <c r="A807" s="2" t="s">
        <v>376</v>
      </c>
    </row>
    <row r="809" spans="1:12" ht="32.25" customHeight="1" x14ac:dyDescent="0.25">
      <c r="A809" s="234" t="s">
        <v>377</v>
      </c>
      <c r="B809" s="234"/>
      <c r="C809" s="234"/>
      <c r="D809" s="234"/>
      <c r="E809" s="234"/>
      <c r="F809" s="234"/>
      <c r="G809" s="234"/>
      <c r="H809" s="234"/>
      <c r="I809" s="234"/>
      <c r="J809" s="234"/>
      <c r="K809" s="234"/>
      <c r="L809" s="234"/>
    </row>
    <row r="810" spans="1:12" ht="14.25" customHeight="1" x14ac:dyDescent="0.25"/>
    <row r="811" spans="1:12" ht="30" customHeight="1" x14ac:dyDescent="0.25">
      <c r="A811" s="234" t="s">
        <v>378</v>
      </c>
      <c r="B811" s="234"/>
      <c r="C811" s="234"/>
      <c r="D811" s="234"/>
      <c r="E811" s="234"/>
      <c r="F811" s="234"/>
      <c r="G811" s="234"/>
      <c r="H811" s="234"/>
      <c r="I811" s="234"/>
      <c r="J811" s="234"/>
      <c r="K811" s="234"/>
      <c r="L811" s="234"/>
    </row>
    <row r="812" spans="1:12" ht="12.75" customHeight="1" x14ac:dyDescent="0.25"/>
    <row r="813" spans="1:12" ht="46.5" customHeight="1" x14ac:dyDescent="0.25">
      <c r="A813" s="234" t="s">
        <v>379</v>
      </c>
      <c r="B813" s="234"/>
      <c r="C813" s="234"/>
      <c r="D813" s="234"/>
      <c r="E813" s="234"/>
      <c r="F813" s="234"/>
      <c r="G813" s="234"/>
      <c r="H813" s="234"/>
      <c r="I813" s="234"/>
      <c r="J813" s="234"/>
      <c r="K813" s="234"/>
      <c r="L813" s="234"/>
    </row>
    <row r="814" spans="1:12" ht="16.5" customHeight="1" x14ac:dyDescent="0.25"/>
    <row r="815" spans="1:12" x14ac:dyDescent="0.25">
      <c r="A815" s="234" t="s">
        <v>380</v>
      </c>
      <c r="B815" s="234"/>
      <c r="C815" s="234"/>
      <c r="D815" s="234"/>
      <c r="E815" s="234"/>
      <c r="F815" s="234"/>
      <c r="G815" s="234"/>
      <c r="H815" s="234"/>
      <c r="I815" s="234"/>
      <c r="J815" s="234"/>
      <c r="K815" s="234"/>
      <c r="L815" s="234"/>
    </row>
    <row r="816" spans="1:12" x14ac:dyDescent="0.25">
      <c r="A816" s="234"/>
      <c r="B816" s="234"/>
      <c r="C816" s="234"/>
      <c r="D816" s="234"/>
      <c r="E816" s="234"/>
      <c r="F816" s="234"/>
      <c r="G816" s="234"/>
      <c r="H816" s="234"/>
      <c r="I816" s="234"/>
      <c r="J816" s="234"/>
      <c r="K816" s="234"/>
      <c r="L816" s="234"/>
    </row>
    <row r="817" spans="1:12" x14ac:dyDescent="0.25">
      <c r="A817" s="61"/>
      <c r="B817" s="61"/>
      <c r="C817" s="61"/>
      <c r="D817" s="61"/>
      <c r="E817" s="61"/>
      <c r="F817" s="61"/>
      <c r="G817" s="61"/>
      <c r="H817" s="61"/>
      <c r="I817" s="61"/>
      <c r="J817" s="61"/>
      <c r="K817" s="61"/>
      <c r="L817" s="61"/>
    </row>
    <row r="818" spans="1:12" x14ac:dyDescent="0.25">
      <c r="A818" s="61"/>
      <c r="B818" s="61"/>
      <c r="C818" s="61"/>
      <c r="D818" s="61"/>
      <c r="E818" s="61"/>
      <c r="F818" s="61"/>
      <c r="G818" s="61"/>
      <c r="H818" s="61"/>
      <c r="I818" s="61"/>
      <c r="J818" s="61"/>
      <c r="K818" s="61"/>
      <c r="L818" s="61"/>
    </row>
    <row r="819" spans="1:12" x14ac:dyDescent="0.25">
      <c r="A819" s="61"/>
      <c r="B819" s="61"/>
      <c r="C819" s="61"/>
      <c r="D819" s="61"/>
      <c r="E819" s="61"/>
      <c r="F819" s="61"/>
      <c r="G819" s="61"/>
      <c r="H819" s="61"/>
      <c r="I819" s="61"/>
      <c r="J819" s="61"/>
      <c r="K819" s="61"/>
      <c r="L819" s="61"/>
    </row>
    <row r="820" spans="1:12" x14ac:dyDescent="0.25">
      <c r="A820" s="61"/>
      <c r="B820" s="61"/>
      <c r="C820" s="61"/>
      <c r="D820" s="61"/>
      <c r="E820" s="61"/>
      <c r="F820" s="61"/>
      <c r="G820" s="126">
        <v>16</v>
      </c>
      <c r="H820" s="61"/>
      <c r="I820" s="61"/>
      <c r="J820" s="61"/>
      <c r="K820" s="61"/>
      <c r="L820" s="61"/>
    </row>
    <row r="821" spans="1:12" x14ac:dyDescent="0.25">
      <c r="H821" s="14"/>
    </row>
    <row r="822" spans="1:12" x14ac:dyDescent="0.25">
      <c r="A822" s="235" t="s">
        <v>22</v>
      </c>
      <c r="B822" s="235"/>
      <c r="C822" s="235"/>
      <c r="D822" s="235"/>
      <c r="E822" s="235"/>
      <c r="F822" s="235"/>
      <c r="G822" s="235"/>
      <c r="H822" s="235"/>
      <c r="I822" s="235"/>
      <c r="J822" s="235"/>
      <c r="K822" s="235"/>
      <c r="L822" s="235"/>
    </row>
    <row r="823" spans="1:12" x14ac:dyDescent="0.25">
      <c r="A823" s="236" t="s">
        <v>369</v>
      </c>
      <c r="B823" s="236"/>
      <c r="C823" s="236"/>
      <c r="D823" s="236"/>
      <c r="E823" s="236"/>
      <c r="F823" s="236"/>
      <c r="G823" s="236"/>
      <c r="H823" s="236"/>
      <c r="I823" s="236"/>
      <c r="J823" s="236"/>
      <c r="K823" s="236"/>
      <c r="L823" s="236"/>
    </row>
    <row r="824" spans="1:12" x14ac:dyDescent="0.25">
      <c r="A824" s="236" t="s">
        <v>381</v>
      </c>
      <c r="B824" s="236"/>
      <c r="C824" s="236"/>
      <c r="D824" s="236"/>
      <c r="E824" s="236"/>
      <c r="F824" s="236"/>
      <c r="G824" s="236"/>
      <c r="H824" s="236"/>
      <c r="I824" s="236"/>
      <c r="J824" s="236"/>
      <c r="K824" s="236"/>
      <c r="L824" s="236"/>
    </row>
    <row r="825" spans="1:12" x14ac:dyDescent="0.25">
      <c r="A825" s="235" t="s">
        <v>22</v>
      </c>
      <c r="B825" s="235"/>
      <c r="C825" s="235"/>
      <c r="D825" s="235"/>
      <c r="E825" s="235"/>
      <c r="F825" s="235"/>
      <c r="G825" s="235"/>
      <c r="H825" s="235"/>
      <c r="I825" s="235"/>
      <c r="J825" s="235"/>
      <c r="K825" s="235"/>
      <c r="L825" s="235"/>
    </row>
    <row r="827" spans="1:12" x14ac:dyDescent="0.25">
      <c r="A827" s="2" t="s">
        <v>382</v>
      </c>
    </row>
    <row r="829" spans="1:12" ht="54.75" customHeight="1" x14ac:dyDescent="0.25">
      <c r="A829" s="234" t="s">
        <v>383</v>
      </c>
      <c r="B829" s="234"/>
      <c r="C829" s="234"/>
      <c r="D829" s="234"/>
      <c r="E829" s="234"/>
      <c r="F829" s="234"/>
      <c r="G829" s="234"/>
      <c r="H829" s="234"/>
      <c r="I829" s="234"/>
      <c r="J829" s="234"/>
      <c r="K829" s="234"/>
      <c r="L829" s="234"/>
    </row>
    <row r="834" spans="1:1" x14ac:dyDescent="0.25">
      <c r="A834" t="s">
        <v>384</v>
      </c>
    </row>
    <row r="836" spans="1:1" x14ac:dyDescent="0.25">
      <c r="A836" t="s">
        <v>359</v>
      </c>
    </row>
    <row r="837" spans="1:1" x14ac:dyDescent="0.25">
      <c r="A837" s="2" t="s">
        <v>360</v>
      </c>
    </row>
    <row r="839" spans="1:1" x14ac:dyDescent="0.25">
      <c r="A839" t="s">
        <v>361</v>
      </c>
    </row>
    <row r="840" spans="1:1" x14ac:dyDescent="0.25">
      <c r="A840" t="s">
        <v>362</v>
      </c>
    </row>
    <row r="841" spans="1:1" x14ac:dyDescent="0.25">
      <c r="A841" t="s">
        <v>363</v>
      </c>
    </row>
    <row r="842" spans="1:1" x14ac:dyDescent="0.25">
      <c r="A842" t="s">
        <v>364</v>
      </c>
    </row>
    <row r="843" spans="1:1" x14ac:dyDescent="0.25">
      <c r="A843" t="s">
        <v>365</v>
      </c>
    </row>
    <row r="844" spans="1:1" x14ac:dyDescent="0.25">
      <c r="A844" t="s">
        <v>366</v>
      </c>
    </row>
    <row r="845" spans="1:1" x14ac:dyDescent="0.25">
      <c r="A845" t="s">
        <v>367</v>
      </c>
    </row>
    <row r="847" spans="1:1" x14ac:dyDescent="0.25">
      <c r="A847" t="s">
        <v>368</v>
      </c>
    </row>
    <row r="868" spans="1:12" x14ac:dyDescent="0.25">
      <c r="A868" s="124"/>
      <c r="B868" s="124"/>
      <c r="C868" s="124"/>
      <c r="D868" s="124"/>
      <c r="E868" s="124"/>
      <c r="F868" s="124"/>
      <c r="G868" s="125">
        <v>17</v>
      </c>
      <c r="H868" s="124"/>
      <c r="I868" s="124"/>
      <c r="J868" s="124"/>
      <c r="K868" s="124"/>
      <c r="L868" s="124"/>
    </row>
  </sheetData>
  <mergeCells count="150">
    <mergeCell ref="B299:L299"/>
    <mergeCell ref="B303:L303"/>
    <mergeCell ref="A322:L322"/>
    <mergeCell ref="B216:L216"/>
    <mergeCell ref="A222:L222"/>
    <mergeCell ref="A228:L228"/>
    <mergeCell ref="B233:L233"/>
    <mergeCell ref="B247:L247"/>
    <mergeCell ref="A513:L513"/>
    <mergeCell ref="A504:L504"/>
    <mergeCell ref="B218:L218"/>
    <mergeCell ref="A259:L259"/>
    <mergeCell ref="A293:L293"/>
    <mergeCell ref="A294:L294"/>
    <mergeCell ref="A295:L295"/>
    <mergeCell ref="A296:L296"/>
    <mergeCell ref="A317:L317"/>
    <mergeCell ref="A318:L318"/>
    <mergeCell ref="A319:L319"/>
    <mergeCell ref="A387:L387"/>
    <mergeCell ref="A388:L388"/>
    <mergeCell ref="A320:L320"/>
    <mergeCell ref="A330:L330"/>
    <mergeCell ref="A331:L331"/>
    <mergeCell ref="A335:L335"/>
    <mergeCell ref="A336:L336"/>
    <mergeCell ref="A337:L337"/>
    <mergeCell ref="A338:L338"/>
    <mergeCell ref="A486:L486"/>
    <mergeCell ref="A491:L491"/>
    <mergeCell ref="A495:L495"/>
    <mergeCell ref="A499:L499"/>
    <mergeCell ref="A501:L501"/>
    <mergeCell ref="A502:L502"/>
    <mergeCell ref="A472:L472"/>
    <mergeCell ref="A473:L473"/>
    <mergeCell ref="A480:L480"/>
    <mergeCell ref="A386:L386"/>
    <mergeCell ref="A385:L385"/>
    <mergeCell ref="B401:L401"/>
    <mergeCell ref="A403:L403"/>
    <mergeCell ref="A436:L436"/>
    <mergeCell ref="A437:L437"/>
    <mergeCell ref="A438:L438"/>
    <mergeCell ref="A446:L446"/>
    <mergeCell ref="A481:L481"/>
    <mergeCell ref="A482:L482"/>
    <mergeCell ref="A484:L484"/>
    <mergeCell ref="A154:L154"/>
    <mergeCell ref="A157:L157"/>
    <mergeCell ref="A196:L196"/>
    <mergeCell ref="A6:K6"/>
    <mergeCell ref="A52:L52"/>
    <mergeCell ref="A22:L22"/>
    <mergeCell ref="A50:L50"/>
    <mergeCell ref="A8:L8"/>
    <mergeCell ref="A9:L9"/>
    <mergeCell ref="A18:L18"/>
    <mergeCell ref="A20:L20"/>
    <mergeCell ref="A16:L16"/>
    <mergeCell ref="A51:L51"/>
    <mergeCell ref="A101:L101"/>
    <mergeCell ref="A104:L104"/>
    <mergeCell ref="A102:L102"/>
    <mergeCell ref="A103:L103"/>
    <mergeCell ref="A159:L159"/>
    <mergeCell ref="A161:L161"/>
    <mergeCell ref="A194:L194"/>
    <mergeCell ref="A170:L170"/>
    <mergeCell ref="A178:L178"/>
    <mergeCell ref="A172:L172"/>
    <mergeCell ref="A567:L567"/>
    <mergeCell ref="A569:L569"/>
    <mergeCell ref="A526:L526"/>
    <mergeCell ref="A561:L561"/>
    <mergeCell ref="A562:L562"/>
    <mergeCell ref="A563:L563"/>
    <mergeCell ref="A565:L565"/>
    <mergeCell ref="A518:L518"/>
    <mergeCell ref="B522:L522"/>
    <mergeCell ref="A511:L511"/>
    <mergeCell ref="A512:L512"/>
    <mergeCell ref="A610:L610"/>
    <mergeCell ref="A202:K202"/>
    <mergeCell ref="A162:L162"/>
    <mergeCell ref="A155:L155"/>
    <mergeCell ref="A156:L156"/>
    <mergeCell ref="A240:L240"/>
    <mergeCell ref="A241:L241"/>
    <mergeCell ref="A242:L242"/>
    <mergeCell ref="A243:L243"/>
    <mergeCell ref="B235:K235"/>
    <mergeCell ref="A195:L195"/>
    <mergeCell ref="A193:L193"/>
    <mergeCell ref="A450:L450"/>
    <mergeCell ref="J453:L453"/>
    <mergeCell ref="G453:I453"/>
    <mergeCell ref="A453:C453"/>
    <mergeCell ref="A467:L467"/>
    <mergeCell ref="A190:L190"/>
    <mergeCell ref="A186:L186"/>
    <mergeCell ref="A182:L182"/>
    <mergeCell ref="A605:L605"/>
    <mergeCell ref="A606:L606"/>
    <mergeCell ref="A608:L608"/>
    <mergeCell ref="A607:L607"/>
    <mergeCell ref="A641:L641"/>
    <mergeCell ref="A642:L642"/>
    <mergeCell ref="A643:L643"/>
    <mergeCell ref="A644:L644"/>
    <mergeCell ref="A612:L612"/>
    <mergeCell ref="B623:L623"/>
    <mergeCell ref="A625:L625"/>
    <mergeCell ref="A627:L627"/>
    <mergeCell ref="A629:L629"/>
    <mergeCell ref="A802:L802"/>
    <mergeCell ref="A804:L804"/>
    <mergeCell ref="A693:L693"/>
    <mergeCell ref="A694:L694"/>
    <mergeCell ref="A695:L695"/>
    <mergeCell ref="A696:L696"/>
    <mergeCell ref="A745:L745"/>
    <mergeCell ref="A746:L746"/>
    <mergeCell ref="A747:L747"/>
    <mergeCell ref="A748:L748"/>
    <mergeCell ref="A765:L765"/>
    <mergeCell ref="A255:L255"/>
    <mergeCell ref="B347:L347"/>
    <mergeCell ref="B345:L345"/>
    <mergeCell ref="B346:L346"/>
    <mergeCell ref="B361:L361"/>
    <mergeCell ref="A485:L485"/>
    <mergeCell ref="A487:L487"/>
    <mergeCell ref="A825:L825"/>
    <mergeCell ref="A829:L829"/>
    <mergeCell ref="A805:L805"/>
    <mergeCell ref="A809:L809"/>
    <mergeCell ref="A811:L811"/>
    <mergeCell ref="A813:L813"/>
    <mergeCell ref="A815:L816"/>
    <mergeCell ref="A822:L822"/>
    <mergeCell ref="A823:L823"/>
    <mergeCell ref="A824:L824"/>
    <mergeCell ref="A767:L767"/>
    <mergeCell ref="A788:L788"/>
    <mergeCell ref="A789:L789"/>
    <mergeCell ref="A790:L790"/>
    <mergeCell ref="A791:L791"/>
    <mergeCell ref="A793:L798"/>
    <mergeCell ref="A800:L800"/>
  </mergeCells>
  <pageMargins left="0.23622047244094491" right="0.23622047244094491" top="0.74803149606299213" bottom="0.74803149606299213" header="0.31496062992125984" footer="0.31496062992125984"/>
  <pageSetup paperSize="9" scale="88" orientation="portrait" r:id="rId1"/>
  <headerFooter differentFirst="1">
    <oddHeader>&amp;CPEASLAKE FREE SCHOOL LIMITED
(A company limited by guarantee)</oddHeader>
  </headerFooter>
  <rowBreaks count="18" manualBreakCount="18">
    <brk id="48" max="16383" man="1"/>
    <brk id="99" max="16383" man="1"/>
    <brk id="152" max="16383" man="1"/>
    <brk id="191" max="16383" man="1"/>
    <brk id="238" max="16383" man="1"/>
    <brk id="291" max="16383" man="1"/>
    <brk id="333" max="16383" man="1"/>
    <brk id="383" max="16383" man="1"/>
    <brk id="434" max="16383" man="1"/>
    <brk id="479" max="16383" man="1"/>
    <brk id="510" max="16383" man="1"/>
    <brk id="559" max="16383" man="1"/>
    <brk id="604" max="16383" man="1"/>
    <brk id="640" max="16383" man="1"/>
    <brk id="692" max="16383" man="1"/>
    <brk id="744" max="16383" man="1"/>
    <brk id="787" max="16383" man="1"/>
    <brk id="8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3"/>
  <sheetViews>
    <sheetView view="pageLayout" topLeftCell="A64" zoomScale="115" zoomScaleNormal="100" zoomScalePageLayoutView="115" workbookViewId="0">
      <selection activeCell="F79" sqref="F79"/>
    </sheetView>
  </sheetViews>
  <sheetFormatPr defaultRowHeight="15" x14ac:dyDescent="0.25"/>
  <cols>
    <col min="1" max="1" width="2.42578125" customWidth="1"/>
    <col min="2" max="2" width="29.5703125" customWidth="1"/>
    <col min="3" max="3" width="7.5703125" customWidth="1"/>
    <col min="4" max="4" width="12" customWidth="1"/>
    <col min="5" max="5" width="1.42578125" customWidth="1"/>
    <col min="6" max="6" width="10.5703125" customWidth="1"/>
    <col min="7" max="7" width="1.42578125" customWidth="1"/>
    <col min="8" max="8" width="10.5703125" customWidth="1"/>
    <col min="9" max="9" width="1.42578125" customWidth="1"/>
    <col min="10" max="10" width="10.5703125" customWidth="1"/>
    <col min="11" max="11" width="1.42578125" customWidth="1"/>
    <col min="12" max="12" width="11.140625" customWidth="1"/>
  </cols>
  <sheetData>
    <row r="2" spans="1:12" x14ac:dyDescent="0.25">
      <c r="A2" s="241" t="s">
        <v>22</v>
      </c>
      <c r="B2" s="241"/>
      <c r="C2" s="241"/>
      <c r="D2" s="241"/>
      <c r="E2" s="241"/>
      <c r="F2" s="241"/>
      <c r="G2" s="241"/>
      <c r="H2" s="241"/>
      <c r="I2" s="241"/>
      <c r="J2" s="241"/>
      <c r="K2" s="241"/>
      <c r="L2" s="241"/>
    </row>
    <row r="3" spans="1:12" ht="14.45" customHeight="1" x14ac:dyDescent="0.25">
      <c r="A3" s="236" t="s">
        <v>385</v>
      </c>
      <c r="B3" s="236"/>
      <c r="C3" s="236"/>
      <c r="D3" s="236"/>
      <c r="E3" s="236"/>
      <c r="F3" s="236"/>
      <c r="G3" s="236"/>
      <c r="H3" s="236"/>
      <c r="I3" s="236"/>
      <c r="J3" s="236"/>
      <c r="K3" s="236"/>
      <c r="L3" s="236"/>
    </row>
    <row r="4" spans="1:12" ht="14.45" customHeight="1" x14ac:dyDescent="0.25">
      <c r="A4" s="236" t="s">
        <v>24</v>
      </c>
      <c r="B4" s="236"/>
      <c r="C4" s="236"/>
      <c r="D4" s="236"/>
      <c r="E4" s="236"/>
      <c r="F4" s="236"/>
      <c r="G4" s="236"/>
      <c r="H4" s="236"/>
      <c r="I4" s="236"/>
      <c r="J4" s="236"/>
      <c r="K4" s="236"/>
      <c r="L4" s="236"/>
    </row>
    <row r="5" spans="1:12" x14ac:dyDescent="0.25">
      <c r="A5" s="241" t="s">
        <v>22</v>
      </c>
      <c r="B5" s="241"/>
      <c r="C5" s="241"/>
      <c r="D5" s="241"/>
      <c r="E5" s="241"/>
      <c r="F5" s="241"/>
      <c r="G5" s="241"/>
      <c r="H5" s="241"/>
      <c r="I5" s="241"/>
      <c r="J5" s="241"/>
      <c r="K5" s="241"/>
      <c r="L5" s="241"/>
    </row>
    <row r="7" spans="1:12" ht="45" x14ac:dyDescent="0.25">
      <c r="C7" s="15" t="s">
        <v>386</v>
      </c>
      <c r="D7" s="16" t="s">
        <v>387</v>
      </c>
      <c r="F7" s="16" t="s">
        <v>388</v>
      </c>
      <c r="H7" s="16" t="s">
        <v>389</v>
      </c>
      <c r="J7" s="16" t="s">
        <v>390</v>
      </c>
      <c r="L7" s="17" t="s">
        <v>391</v>
      </c>
    </row>
    <row r="8" spans="1:12" x14ac:dyDescent="0.25">
      <c r="D8" s="15" t="s">
        <v>392</v>
      </c>
      <c r="F8" s="15" t="s">
        <v>392</v>
      </c>
      <c r="H8" s="15" t="s">
        <v>392</v>
      </c>
      <c r="J8" s="15" t="s">
        <v>392</v>
      </c>
      <c r="L8" s="133" t="s">
        <v>392</v>
      </c>
    </row>
    <row r="9" spans="1:12" x14ac:dyDescent="0.25">
      <c r="H9" s="12"/>
      <c r="L9" s="20"/>
    </row>
    <row r="10" spans="1:12" x14ac:dyDescent="0.25">
      <c r="A10" s="2" t="s">
        <v>393</v>
      </c>
      <c r="L10" s="20"/>
    </row>
    <row r="11" spans="1:12" x14ac:dyDescent="0.25">
      <c r="L11" s="20"/>
    </row>
    <row r="12" spans="1:12" x14ac:dyDescent="0.25">
      <c r="A12" t="s">
        <v>394</v>
      </c>
      <c r="C12">
        <v>2</v>
      </c>
      <c r="D12" s="134">
        <f>'Pages 27-32'!D13</f>
        <v>0</v>
      </c>
      <c r="F12" s="18">
        <f>ROUND('Pages 27-32'!F13,0)</f>
        <v>11297</v>
      </c>
      <c r="H12" s="135">
        <v>0</v>
      </c>
      <c r="I12">
        <v>16321</v>
      </c>
      <c r="J12" s="18">
        <f>SUM(D12:H12)</f>
        <v>11297</v>
      </c>
      <c r="L12" s="136">
        <v>13391.3</v>
      </c>
    </row>
    <row r="13" spans="1:12" x14ac:dyDescent="0.25">
      <c r="A13" t="s">
        <v>395</v>
      </c>
      <c r="C13" s="15">
        <v>3</v>
      </c>
      <c r="D13" s="134">
        <f>'Pages 27-32'!F31</f>
        <v>0</v>
      </c>
      <c r="E13" s="15"/>
      <c r="F13" s="137">
        <f>ROUND('Pages 27-32'!H31,0)</f>
        <v>290243</v>
      </c>
      <c r="G13" s="15"/>
      <c r="H13" s="135">
        <v>0</v>
      </c>
      <c r="I13" s="15"/>
      <c r="J13" s="18">
        <f>SUM(D13:H13)</f>
        <v>290243</v>
      </c>
      <c r="K13" s="15"/>
      <c r="L13" s="138">
        <v>266814</v>
      </c>
    </row>
    <row r="14" spans="1:12" x14ac:dyDescent="0.25">
      <c r="A14" t="s">
        <v>396</v>
      </c>
      <c r="C14" s="15">
        <v>4</v>
      </c>
      <c r="D14" s="134">
        <f>ROUND('Pages 27-32'!F42,0)</f>
        <v>8657</v>
      </c>
      <c r="E14" s="15"/>
      <c r="F14" s="137">
        <f>ROUND('Pages 27-32'!H42,0)</f>
        <v>11200</v>
      </c>
      <c r="G14" s="15"/>
      <c r="H14" s="135">
        <v>0</v>
      </c>
      <c r="I14" s="15"/>
      <c r="J14" s="18">
        <f t="shared" ref="J14:J15" si="0">SUM(D14:H14)</f>
        <v>19857</v>
      </c>
      <c r="K14" s="15"/>
      <c r="L14" s="147">
        <v>10504.59</v>
      </c>
    </row>
    <row r="15" spans="1:12" x14ac:dyDescent="0.25">
      <c r="A15" t="s">
        <v>397</v>
      </c>
      <c r="C15" s="15">
        <v>5</v>
      </c>
      <c r="D15" s="134">
        <f>ROUND('Pages 27-32'!F55,0)</f>
        <v>34</v>
      </c>
      <c r="E15" s="15"/>
      <c r="F15" s="139">
        <f>'Pages 27-32'!H56</f>
        <v>0</v>
      </c>
      <c r="G15" s="15"/>
      <c r="H15" s="135">
        <v>0</v>
      </c>
      <c r="I15" s="15"/>
      <c r="J15" s="36">
        <f t="shared" si="0"/>
        <v>34</v>
      </c>
      <c r="K15" s="15"/>
      <c r="L15" s="133">
        <v>41</v>
      </c>
    </row>
    <row r="16" spans="1:12" x14ac:dyDescent="0.25">
      <c r="A16" s="2" t="s">
        <v>398</v>
      </c>
      <c r="B16" s="2"/>
      <c r="C16" s="15"/>
      <c r="D16" s="144">
        <f>SUM(D12:D15)</f>
        <v>8691</v>
      </c>
      <c r="E16" s="137"/>
      <c r="F16" s="143">
        <f>SUM(F12:F15)</f>
        <v>312740</v>
      </c>
      <c r="G16" s="15"/>
      <c r="H16" s="178">
        <f>SUM(H12:H15)</f>
        <v>0</v>
      </c>
      <c r="I16" s="15"/>
      <c r="J16" s="143">
        <f>SUM(J12:J15)</f>
        <v>321431</v>
      </c>
      <c r="K16" s="15"/>
      <c r="L16" s="145">
        <f>SUM(L12:L15)</f>
        <v>290750.89</v>
      </c>
    </row>
    <row r="17" spans="1:12" x14ac:dyDescent="0.25">
      <c r="C17" s="15"/>
      <c r="D17" s="15"/>
      <c r="E17" s="15"/>
      <c r="F17" s="15"/>
      <c r="G17" s="15"/>
      <c r="H17" s="15"/>
      <c r="I17" s="15"/>
      <c r="J17" s="15"/>
      <c r="K17" s="15"/>
      <c r="L17" s="133"/>
    </row>
    <row r="18" spans="1:12" x14ac:dyDescent="0.25">
      <c r="A18" s="2" t="s">
        <v>399</v>
      </c>
      <c r="C18" s="15"/>
      <c r="D18" s="15"/>
      <c r="E18" s="15"/>
      <c r="F18" s="15"/>
      <c r="G18" s="15"/>
      <c r="H18" s="15"/>
      <c r="I18" s="15"/>
      <c r="J18" s="15"/>
      <c r="K18" s="15"/>
      <c r="L18" s="133"/>
    </row>
    <row r="19" spans="1:12" x14ac:dyDescent="0.25">
      <c r="C19" s="15"/>
      <c r="D19" s="15"/>
      <c r="E19" s="15"/>
      <c r="F19" s="15"/>
      <c r="G19" s="15"/>
      <c r="H19" s="15"/>
      <c r="I19" s="15"/>
      <c r="J19" s="15"/>
      <c r="K19" s="15"/>
      <c r="L19" s="133"/>
    </row>
    <row r="20" spans="1:12" x14ac:dyDescent="0.25">
      <c r="A20" t="s">
        <v>395</v>
      </c>
      <c r="C20" s="15">
        <v>6</v>
      </c>
      <c r="D20" s="135">
        <v>0</v>
      </c>
      <c r="E20" s="15"/>
      <c r="F20" s="137">
        <f>ROUND('Pages 27-32'!J67-H20,0)</f>
        <v>286636</v>
      </c>
      <c r="G20" s="15"/>
      <c r="H20" s="134">
        <f>ROUND('Pages 27-32'!J83,0)</f>
        <v>2490</v>
      </c>
      <c r="I20" s="15"/>
      <c r="J20" s="137">
        <f>SUM(D20:I20)</f>
        <v>289126</v>
      </c>
      <c r="K20" s="15"/>
      <c r="L20" s="138">
        <v>291648</v>
      </c>
    </row>
    <row r="21" spans="1:12" x14ac:dyDescent="0.25">
      <c r="A21" s="2" t="s">
        <v>400</v>
      </c>
      <c r="C21" s="15"/>
      <c r="D21" s="142">
        <f>SUM(D20)</f>
        <v>0</v>
      </c>
      <c r="E21" s="15"/>
      <c r="F21" s="143">
        <f>SUM(F20)</f>
        <v>286636</v>
      </c>
      <c r="G21" s="15"/>
      <c r="H21" s="144">
        <f>SUM(H20)</f>
        <v>2490</v>
      </c>
      <c r="I21" s="15"/>
      <c r="J21" s="143">
        <f>SUM(D21:I21)</f>
        <v>289126</v>
      </c>
      <c r="K21" s="15"/>
      <c r="L21" s="145">
        <f>L20</f>
        <v>291648</v>
      </c>
    </row>
    <row r="22" spans="1:12" x14ac:dyDescent="0.25">
      <c r="C22" s="15"/>
      <c r="D22" s="15"/>
      <c r="E22" s="15"/>
      <c r="F22" s="15"/>
      <c r="G22" s="15"/>
      <c r="H22" s="15"/>
      <c r="I22" s="15"/>
      <c r="J22" s="15"/>
      <c r="K22" s="15"/>
      <c r="L22" s="133"/>
    </row>
    <row r="23" spans="1:12" x14ac:dyDescent="0.25">
      <c r="A23" s="237" t="s">
        <v>401</v>
      </c>
      <c r="B23" s="237"/>
      <c r="C23" s="15"/>
      <c r="D23" s="134">
        <f>D16-D21</f>
        <v>8691</v>
      </c>
      <c r="E23" s="15"/>
      <c r="F23" s="134">
        <f>F16-F21</f>
        <v>26104</v>
      </c>
      <c r="G23" s="146"/>
      <c r="H23" s="179">
        <f>H16-H21</f>
        <v>-2490</v>
      </c>
      <c r="I23" s="15"/>
      <c r="J23" s="134">
        <f>J16-J21</f>
        <v>32305</v>
      </c>
      <c r="K23" s="15"/>
      <c r="L23" s="150">
        <f>-(L16-L21)</f>
        <v>897.10999999998603</v>
      </c>
    </row>
    <row r="24" spans="1:12" x14ac:dyDescent="0.25">
      <c r="A24" s="148"/>
      <c r="B24" s="148"/>
      <c r="C24" s="15"/>
      <c r="D24" s="134"/>
      <c r="E24" s="15"/>
      <c r="F24" s="134"/>
      <c r="G24" s="146"/>
      <c r="H24" s="149"/>
      <c r="I24" s="15"/>
      <c r="J24" s="134"/>
      <c r="K24" s="15"/>
      <c r="L24" s="150"/>
    </row>
    <row r="25" spans="1:12" x14ac:dyDescent="0.25">
      <c r="A25" s="237" t="s">
        <v>402</v>
      </c>
      <c r="B25" s="237"/>
      <c r="C25" s="15"/>
      <c r="D25" s="134">
        <v>0</v>
      </c>
      <c r="E25" s="15"/>
      <c r="F25" s="134">
        <v>0</v>
      </c>
      <c r="G25" s="146"/>
      <c r="H25" s="134">
        <v>0</v>
      </c>
      <c r="I25" s="15"/>
      <c r="J25" s="134">
        <v>0</v>
      </c>
      <c r="K25" s="15"/>
      <c r="L25" s="134">
        <v>0</v>
      </c>
    </row>
    <row r="26" spans="1:12" ht="28.5" customHeight="1" x14ac:dyDescent="0.25">
      <c r="A26" s="237" t="s">
        <v>403</v>
      </c>
      <c r="B26" s="237"/>
      <c r="C26" s="15"/>
      <c r="D26" s="134"/>
      <c r="E26" s="15"/>
      <c r="F26" s="149"/>
      <c r="G26" s="146"/>
      <c r="H26" s="135"/>
      <c r="I26" s="15"/>
      <c r="J26" s="149"/>
      <c r="K26" s="15"/>
      <c r="L26" s="150"/>
    </row>
    <row r="27" spans="1:12" ht="29.1" customHeight="1" x14ac:dyDescent="0.25">
      <c r="A27" s="234" t="s">
        <v>404</v>
      </c>
      <c r="B27" s="234"/>
      <c r="C27" s="15">
        <v>19</v>
      </c>
      <c r="D27" s="134">
        <v>0</v>
      </c>
      <c r="E27" s="15"/>
      <c r="F27" s="179">
        <v>-33000</v>
      </c>
      <c r="G27" s="146"/>
      <c r="H27" s="134">
        <v>0</v>
      </c>
      <c r="I27" s="15"/>
      <c r="J27" s="179">
        <f>SUM(D27:I27)</f>
        <v>-33000</v>
      </c>
      <c r="K27" s="15"/>
      <c r="L27" s="150">
        <v>33000</v>
      </c>
    </row>
    <row r="28" spans="1:12" x14ac:dyDescent="0.25">
      <c r="C28" s="15"/>
      <c r="D28" s="19"/>
      <c r="E28" s="15"/>
      <c r="F28" s="19"/>
      <c r="G28" s="15"/>
      <c r="H28" s="151"/>
      <c r="I28" s="15"/>
      <c r="J28" s="151"/>
      <c r="K28" s="15"/>
      <c r="L28" s="21"/>
    </row>
    <row r="29" spans="1:12" x14ac:dyDescent="0.25">
      <c r="A29" s="2" t="s">
        <v>405</v>
      </c>
      <c r="C29" s="15"/>
      <c r="D29" s="152">
        <f>D23+D27</f>
        <v>8691</v>
      </c>
      <c r="E29" s="19"/>
      <c r="F29" s="180">
        <f>F23+F25+F27</f>
        <v>-6896</v>
      </c>
      <c r="G29" s="19"/>
      <c r="H29" s="180">
        <f>H23+H25+H27</f>
        <v>-2490</v>
      </c>
      <c r="I29" s="19"/>
      <c r="J29" s="180">
        <f>SUM(J23:J28)</f>
        <v>-695</v>
      </c>
      <c r="K29" s="15"/>
      <c r="L29" s="153">
        <f>SUM(L23:L28)</f>
        <v>33897.109999999986</v>
      </c>
    </row>
    <row r="30" spans="1:12" x14ac:dyDescent="0.25">
      <c r="C30" s="15"/>
      <c r="D30" s="15"/>
      <c r="E30" s="15"/>
      <c r="F30" s="15"/>
      <c r="G30" s="15"/>
      <c r="H30" s="15"/>
      <c r="I30" s="15"/>
      <c r="J30" s="15"/>
      <c r="K30" s="15"/>
      <c r="L30" s="133"/>
    </row>
    <row r="31" spans="1:12" x14ac:dyDescent="0.25">
      <c r="A31" s="2" t="s">
        <v>406</v>
      </c>
      <c r="C31" s="15"/>
      <c r="D31" s="15"/>
      <c r="E31" s="15"/>
      <c r="F31" s="15"/>
      <c r="G31" s="15"/>
      <c r="H31" s="15"/>
      <c r="I31" s="15"/>
      <c r="J31" s="15"/>
      <c r="K31" s="15"/>
      <c r="L31" s="147"/>
    </row>
    <row r="32" spans="1:12" x14ac:dyDescent="0.25">
      <c r="A32" t="s">
        <v>407</v>
      </c>
      <c r="C32" s="15"/>
      <c r="D32" s="137">
        <f>ROUND('Pages 27-32'!L213,0)</f>
        <v>3390</v>
      </c>
      <c r="E32" s="15"/>
      <c r="F32" s="179">
        <f>ROUND('Pages 27-32'!L218+1,0)</f>
        <v>-6147</v>
      </c>
      <c r="G32" s="15"/>
      <c r="H32" s="137">
        <f>ROUND('Pages 27-32'!L221,0)</f>
        <v>2961</v>
      </c>
      <c r="I32" s="15"/>
      <c r="J32" s="137">
        <f>SUM(D32:H32)</f>
        <v>204</v>
      </c>
      <c r="K32" s="15"/>
      <c r="L32" s="147">
        <f>'Pages 27-32'!D223</f>
        <v>34101</v>
      </c>
    </row>
    <row r="33" spans="1:12" x14ac:dyDescent="0.25">
      <c r="C33" s="15"/>
      <c r="D33" s="19"/>
      <c r="E33" s="15"/>
      <c r="F33" s="19"/>
      <c r="G33" s="15"/>
      <c r="H33" s="19"/>
      <c r="I33" s="15"/>
      <c r="J33" s="19"/>
      <c r="K33" s="15"/>
      <c r="L33" s="21"/>
    </row>
    <row r="34" spans="1:12" ht="15.75" thickBot="1" x14ac:dyDescent="0.3">
      <c r="A34" s="2" t="s">
        <v>408</v>
      </c>
      <c r="C34" s="15"/>
      <c r="D34" s="140">
        <f>D29+D32</f>
        <v>12081</v>
      </c>
      <c r="E34" s="15"/>
      <c r="F34" s="182">
        <f>F29+F32</f>
        <v>-13043</v>
      </c>
      <c r="G34" s="15"/>
      <c r="H34" s="140">
        <f>H29+H32</f>
        <v>471</v>
      </c>
      <c r="I34" s="15"/>
      <c r="J34" s="182">
        <f>J29+J32</f>
        <v>-491</v>
      </c>
      <c r="K34" s="15"/>
      <c r="L34" s="141">
        <f>L32-L29</f>
        <v>203.89000000001397</v>
      </c>
    </row>
    <row r="35" spans="1:12" ht="15.75" thickTop="1" x14ac:dyDescent="0.25">
      <c r="C35" s="15"/>
      <c r="D35" s="19"/>
      <c r="E35" s="15"/>
      <c r="F35" s="19"/>
      <c r="H35" s="15"/>
      <c r="I35" s="15"/>
      <c r="J35" s="19"/>
      <c r="K35" s="15"/>
      <c r="L35" s="21"/>
    </row>
    <row r="36" spans="1:12" x14ac:dyDescent="0.25">
      <c r="C36" s="15"/>
      <c r="D36" s="15"/>
      <c r="E36" s="15"/>
      <c r="F36" s="15"/>
      <c r="G36" s="15"/>
      <c r="H36" s="15"/>
      <c r="I36" s="15"/>
      <c r="J36" s="15"/>
      <c r="K36" s="15"/>
      <c r="L36" s="149"/>
    </row>
    <row r="37" spans="1:12" x14ac:dyDescent="0.25">
      <c r="E37" s="15"/>
      <c r="F37" s="15"/>
      <c r="G37" s="15"/>
      <c r="H37" s="15"/>
      <c r="I37" s="15"/>
      <c r="J37" s="15"/>
      <c r="K37" s="15"/>
      <c r="L37" s="15"/>
    </row>
    <row r="38" spans="1:12" x14ac:dyDescent="0.25">
      <c r="E38" s="15"/>
      <c r="F38" s="15"/>
      <c r="G38" s="15"/>
      <c r="H38" s="15"/>
      <c r="I38" s="15"/>
      <c r="J38" s="15"/>
      <c r="K38" s="15"/>
      <c r="L38" s="15"/>
    </row>
    <row r="39" spans="1:12" x14ac:dyDescent="0.25">
      <c r="A39" s="249"/>
      <c r="B39" s="249"/>
      <c r="E39" s="15"/>
      <c r="F39" s="249"/>
      <c r="G39" s="249"/>
      <c r="H39" s="154"/>
      <c r="I39" s="154"/>
      <c r="J39" s="154"/>
      <c r="K39" s="15"/>
      <c r="L39" s="15"/>
    </row>
    <row r="40" spans="1:12" x14ac:dyDescent="0.25">
      <c r="E40" s="15"/>
      <c r="H40" s="15"/>
      <c r="I40" s="15"/>
      <c r="J40" s="15"/>
      <c r="K40" s="15"/>
      <c r="L40" s="15"/>
    </row>
    <row r="41" spans="1:12" x14ac:dyDescent="0.25">
      <c r="A41" t="s">
        <v>52</v>
      </c>
      <c r="E41" s="15"/>
      <c r="F41" t="s">
        <v>56</v>
      </c>
      <c r="H41" s="15"/>
      <c r="I41" s="15"/>
      <c r="J41" s="15"/>
      <c r="K41" s="15"/>
      <c r="L41" s="15"/>
    </row>
    <row r="42" spans="1:12" x14ac:dyDescent="0.25">
      <c r="A42" t="s">
        <v>409</v>
      </c>
      <c r="E42" s="15"/>
      <c r="F42" t="s">
        <v>235</v>
      </c>
      <c r="H42" s="15"/>
      <c r="I42" s="15"/>
      <c r="J42" s="15"/>
      <c r="K42" s="15"/>
      <c r="L42" s="15"/>
    </row>
    <row r="43" spans="1:12" x14ac:dyDescent="0.25">
      <c r="C43" s="15"/>
      <c r="D43" s="15"/>
      <c r="E43" s="15"/>
      <c r="F43" s="15"/>
      <c r="G43" s="15"/>
      <c r="H43" s="15"/>
      <c r="I43" s="15"/>
      <c r="J43" s="15"/>
      <c r="K43" s="15"/>
      <c r="L43" s="15"/>
    </row>
    <row r="44" spans="1:12" ht="82.5" customHeight="1" x14ac:dyDescent="0.25">
      <c r="C44" s="15"/>
      <c r="D44" s="15">
        <v>18</v>
      </c>
      <c r="E44" s="155"/>
      <c r="F44" s="15"/>
      <c r="G44" s="15"/>
      <c r="H44" s="15"/>
      <c r="I44" s="15"/>
      <c r="J44" s="15"/>
      <c r="K44" s="15"/>
      <c r="L44" s="15"/>
    </row>
    <row r="46" spans="1:12" x14ac:dyDescent="0.25">
      <c r="A46" s="241" t="s">
        <v>22</v>
      </c>
      <c r="B46" s="241"/>
      <c r="C46" s="241"/>
      <c r="D46" s="241"/>
      <c r="E46" s="241"/>
      <c r="F46" s="241"/>
      <c r="G46" s="241"/>
      <c r="H46" s="241"/>
      <c r="I46" s="241"/>
      <c r="J46" s="241"/>
      <c r="K46" s="241"/>
      <c r="L46" s="241"/>
    </row>
    <row r="47" spans="1:12" x14ac:dyDescent="0.25">
      <c r="A47" s="236" t="s">
        <v>410</v>
      </c>
      <c r="B47" s="236"/>
      <c r="C47" s="236"/>
      <c r="D47" s="236"/>
      <c r="E47" s="236"/>
      <c r="F47" s="236"/>
      <c r="G47" s="236"/>
      <c r="H47" s="236"/>
      <c r="I47" s="236"/>
      <c r="J47" s="236"/>
      <c r="K47" s="236"/>
      <c r="L47" s="236"/>
    </row>
    <row r="48" spans="1:12" x14ac:dyDescent="0.25">
      <c r="A48" s="236" t="s">
        <v>411</v>
      </c>
      <c r="B48" s="236"/>
      <c r="C48" s="236"/>
      <c r="D48" s="236"/>
      <c r="E48" s="236"/>
      <c r="F48" s="236"/>
      <c r="G48" s="236"/>
      <c r="H48" s="236"/>
      <c r="I48" s="236"/>
      <c r="J48" s="236"/>
      <c r="K48" s="236"/>
      <c r="L48" s="236"/>
    </row>
    <row r="49" spans="1:12" x14ac:dyDescent="0.25">
      <c r="A49" s="241" t="s">
        <v>22</v>
      </c>
      <c r="B49" s="241"/>
      <c r="C49" s="241"/>
      <c r="D49" s="241"/>
      <c r="E49" s="241"/>
      <c r="F49" s="241"/>
      <c r="G49" s="241"/>
      <c r="H49" s="241"/>
      <c r="I49" s="241"/>
      <c r="J49" s="241"/>
      <c r="K49" s="241"/>
      <c r="L49" s="241"/>
    </row>
    <row r="51" spans="1:12" x14ac:dyDescent="0.25">
      <c r="A51" s="12"/>
      <c r="B51" s="12"/>
      <c r="C51" s="12"/>
      <c r="D51" s="12"/>
      <c r="E51" s="12"/>
      <c r="F51" s="12"/>
      <c r="G51" s="12"/>
      <c r="H51" s="12">
        <v>2020</v>
      </c>
      <c r="I51" s="12"/>
      <c r="J51" s="12"/>
      <c r="K51" s="12"/>
      <c r="L51" s="12">
        <v>2019</v>
      </c>
    </row>
    <row r="52" spans="1:12" x14ac:dyDescent="0.25">
      <c r="A52" s="12"/>
      <c r="B52" s="12"/>
      <c r="C52" s="12"/>
      <c r="D52" s="156" t="s">
        <v>386</v>
      </c>
      <c r="E52" s="12"/>
      <c r="F52" s="156" t="s">
        <v>392</v>
      </c>
      <c r="G52" s="156"/>
      <c r="H52" s="156" t="s">
        <v>392</v>
      </c>
      <c r="I52" s="156"/>
      <c r="J52" s="156" t="s">
        <v>392</v>
      </c>
      <c r="K52" s="156"/>
      <c r="L52" s="156" t="s">
        <v>392</v>
      </c>
    </row>
    <row r="53" spans="1:12" x14ac:dyDescent="0.25">
      <c r="A53" s="12"/>
      <c r="B53" s="12"/>
      <c r="C53" s="12"/>
      <c r="D53" s="12"/>
      <c r="E53" s="12"/>
      <c r="F53" s="12"/>
      <c r="G53" s="12"/>
      <c r="H53" s="12"/>
      <c r="I53" s="12"/>
      <c r="J53" s="12"/>
      <c r="K53" s="12"/>
      <c r="L53" s="12"/>
    </row>
    <row r="54" spans="1:12" x14ac:dyDescent="0.25">
      <c r="A54" s="12"/>
      <c r="B54" s="22" t="s">
        <v>412</v>
      </c>
      <c r="C54" s="12"/>
      <c r="D54" s="12"/>
      <c r="E54" s="12"/>
      <c r="F54" s="12"/>
      <c r="G54" s="12"/>
      <c r="H54" s="12"/>
      <c r="I54" s="12"/>
      <c r="J54" s="12"/>
      <c r="K54" s="12"/>
      <c r="L54" s="12"/>
    </row>
    <row r="55" spans="1:12" x14ac:dyDescent="0.25">
      <c r="A55" s="12"/>
      <c r="B55" s="12" t="s">
        <v>413</v>
      </c>
      <c r="C55" s="12"/>
      <c r="D55" s="12">
        <v>11</v>
      </c>
      <c r="E55" s="12"/>
      <c r="F55" s="12"/>
      <c r="G55" s="12"/>
      <c r="H55" s="42">
        <f>'Pages 27-32'!L140</f>
        <v>11143.429999999997</v>
      </c>
      <c r="I55" s="12"/>
      <c r="J55" s="12"/>
      <c r="K55" s="12"/>
      <c r="L55" s="42">
        <f>'Pages 27-32'!L141</f>
        <v>4095</v>
      </c>
    </row>
    <row r="56" spans="1:12" x14ac:dyDescent="0.25">
      <c r="A56" s="12"/>
      <c r="B56" s="12"/>
      <c r="C56" s="12"/>
      <c r="D56" s="12"/>
      <c r="E56" s="12"/>
      <c r="F56" s="12"/>
      <c r="G56" s="12"/>
      <c r="H56" s="12"/>
      <c r="I56" s="12"/>
      <c r="J56" s="12"/>
      <c r="K56" s="12"/>
      <c r="L56" s="12"/>
    </row>
    <row r="57" spans="1:12" x14ac:dyDescent="0.25">
      <c r="A57" s="12"/>
      <c r="B57" s="22" t="s">
        <v>414</v>
      </c>
      <c r="C57" s="12"/>
      <c r="D57" s="12"/>
      <c r="E57" s="12"/>
      <c r="F57" s="12"/>
      <c r="G57" s="12"/>
      <c r="H57" s="12"/>
      <c r="I57" s="12"/>
      <c r="J57" s="12"/>
      <c r="K57" s="12"/>
      <c r="L57" s="12"/>
    </row>
    <row r="58" spans="1:12" x14ac:dyDescent="0.25">
      <c r="A58" s="12"/>
      <c r="B58" s="12" t="s">
        <v>415</v>
      </c>
      <c r="C58" s="12"/>
      <c r="D58" s="12">
        <v>12</v>
      </c>
      <c r="E58" s="12"/>
      <c r="F58" s="42">
        <f>'Pages 27-32'!J154</f>
        <v>7686.74</v>
      </c>
      <c r="G58" s="12"/>
      <c r="H58" s="12"/>
      <c r="I58" s="12"/>
      <c r="J58" s="42">
        <f>'Pages 27-32'!L154</f>
        <v>9067</v>
      </c>
      <c r="K58" s="12"/>
      <c r="L58" s="12"/>
    </row>
    <row r="59" spans="1:12" x14ac:dyDescent="0.25">
      <c r="A59" s="12"/>
      <c r="B59" s="12" t="s">
        <v>416</v>
      </c>
      <c r="C59" s="12"/>
      <c r="D59" s="12"/>
      <c r="E59" s="12"/>
      <c r="F59" s="42">
        <f>'Pages 27-32'!J270</f>
        <v>76536</v>
      </c>
      <c r="G59" s="12"/>
      <c r="H59" s="12"/>
      <c r="I59" s="12"/>
      <c r="J59" s="42">
        <f>'Pages 27-32'!L270</f>
        <v>61814</v>
      </c>
      <c r="K59" s="12"/>
      <c r="L59" s="12"/>
    </row>
    <row r="60" spans="1:12" x14ac:dyDescent="0.25">
      <c r="A60" s="12"/>
      <c r="B60" s="12"/>
      <c r="C60" s="12"/>
      <c r="D60" s="12"/>
      <c r="E60" s="12"/>
      <c r="F60" s="157">
        <f>SUM(F58:F59)</f>
        <v>84222.74</v>
      </c>
      <c r="G60" s="12"/>
      <c r="H60" s="12"/>
      <c r="I60" s="12"/>
      <c r="J60" s="157">
        <f>SUM(J58:J59)</f>
        <v>70881</v>
      </c>
      <c r="K60" s="12"/>
      <c r="L60" s="12"/>
    </row>
    <row r="61" spans="1:12" ht="28.5" customHeight="1" x14ac:dyDescent="0.25">
      <c r="A61" s="12"/>
      <c r="B61" s="234" t="s">
        <v>417</v>
      </c>
      <c r="C61" s="234"/>
      <c r="D61">
        <v>13</v>
      </c>
      <c r="F61" s="158">
        <f>'Pages 27-32'!J161</f>
        <v>12857</v>
      </c>
      <c r="J61" s="158">
        <f>'Pages 27-32'!L161</f>
        <v>24772</v>
      </c>
      <c r="K61" s="12"/>
      <c r="L61" s="12"/>
    </row>
    <row r="62" spans="1:12" x14ac:dyDescent="0.25">
      <c r="A62" s="12"/>
      <c r="B62" s="12"/>
      <c r="C62" s="12"/>
      <c r="D62" s="12"/>
      <c r="E62" s="12"/>
      <c r="F62" s="159"/>
      <c r="G62" s="12"/>
      <c r="H62" s="42"/>
      <c r="I62" s="12"/>
      <c r="J62" s="159"/>
      <c r="K62" s="12"/>
      <c r="L62" s="42"/>
    </row>
    <row r="63" spans="1:12" x14ac:dyDescent="0.25">
      <c r="A63" s="12"/>
      <c r="B63" s="22" t="s">
        <v>418</v>
      </c>
      <c r="C63" s="12"/>
      <c r="D63" s="12"/>
      <c r="E63" s="12"/>
      <c r="F63" s="12"/>
      <c r="G63" s="12"/>
      <c r="H63" s="43">
        <f>F60-F61</f>
        <v>71365.740000000005</v>
      </c>
      <c r="I63" s="12"/>
      <c r="J63" s="12"/>
      <c r="K63" s="12"/>
      <c r="L63" s="43">
        <f>J60-J61</f>
        <v>46109</v>
      </c>
    </row>
    <row r="64" spans="1:12" x14ac:dyDescent="0.25">
      <c r="A64" s="12"/>
      <c r="B64" s="12"/>
      <c r="C64" s="12"/>
      <c r="D64" s="12"/>
      <c r="E64" s="12"/>
      <c r="F64" s="12"/>
      <c r="G64" s="12"/>
      <c r="H64" s="159"/>
      <c r="I64" s="12"/>
      <c r="J64" s="12"/>
      <c r="K64" s="12"/>
      <c r="L64" s="159"/>
    </row>
    <row r="65" spans="1:12" x14ac:dyDescent="0.25">
      <c r="A65" s="12"/>
      <c r="B65" s="22" t="s">
        <v>419</v>
      </c>
      <c r="C65" s="12"/>
      <c r="D65" s="12"/>
      <c r="E65" s="12"/>
      <c r="F65" s="12"/>
      <c r="G65" s="12"/>
      <c r="H65" s="42">
        <f>H55+H63</f>
        <v>82509.17</v>
      </c>
      <c r="I65" s="12"/>
      <c r="J65" s="12"/>
      <c r="K65" s="12"/>
      <c r="L65" s="42">
        <f>L55+L63</f>
        <v>50204</v>
      </c>
    </row>
    <row r="66" spans="1:12" x14ac:dyDescent="0.25">
      <c r="A66" s="12"/>
      <c r="B66" s="12" t="s">
        <v>420</v>
      </c>
      <c r="C66" s="12"/>
      <c r="D66" s="12">
        <v>19</v>
      </c>
      <c r="E66" s="12"/>
      <c r="F66" s="12"/>
      <c r="G66" s="12"/>
      <c r="H66" s="160">
        <f>50000+33000</f>
        <v>83000</v>
      </c>
      <c r="I66" s="12"/>
      <c r="J66" s="12"/>
      <c r="K66" s="12"/>
      <c r="L66" s="160">
        <v>50000</v>
      </c>
    </row>
    <row r="67" spans="1:12" ht="30.75" thickBot="1" x14ac:dyDescent="0.3">
      <c r="B67" s="161" t="s">
        <v>421</v>
      </c>
      <c r="H67" s="229">
        <f>H65-H66</f>
        <v>-490.83000000000175</v>
      </c>
      <c r="L67" s="92">
        <f>L65-L66</f>
        <v>204</v>
      </c>
    </row>
    <row r="68" spans="1:12" ht="15.75" thickTop="1" x14ac:dyDescent="0.25">
      <c r="H68" s="159"/>
      <c r="I68" s="12"/>
      <c r="J68" s="12"/>
      <c r="K68" s="12"/>
      <c r="L68" s="159"/>
    </row>
    <row r="69" spans="1:12" x14ac:dyDescent="0.25">
      <c r="B69" s="2" t="s">
        <v>422</v>
      </c>
      <c r="J69" s="162"/>
    </row>
    <row r="70" spans="1:12" x14ac:dyDescent="0.25">
      <c r="B70" s="2" t="s">
        <v>423</v>
      </c>
      <c r="J70" s="162"/>
    </row>
    <row r="71" spans="1:12" x14ac:dyDescent="0.25">
      <c r="B71" t="s">
        <v>424</v>
      </c>
      <c r="D71">
        <v>14</v>
      </c>
      <c r="F71" s="18">
        <f>'Pages 27-32'!L201</f>
        <v>69955.729999999923</v>
      </c>
      <c r="J71" s="162">
        <v>43853</v>
      </c>
    </row>
    <row r="72" spans="1:12" x14ac:dyDescent="0.25">
      <c r="B72" t="s">
        <v>425</v>
      </c>
      <c r="D72">
        <v>14</v>
      </c>
      <c r="F72" s="158">
        <f>'Pages 27-32'!L206</f>
        <v>472.27</v>
      </c>
      <c r="J72" s="163">
        <v>2961</v>
      </c>
    </row>
    <row r="73" spans="1:12" x14ac:dyDescent="0.25">
      <c r="B73" s="239" t="s">
        <v>426</v>
      </c>
      <c r="C73" s="239"/>
      <c r="F73" s="18"/>
      <c r="J73" s="162"/>
    </row>
    <row r="74" spans="1:12" x14ac:dyDescent="0.25">
      <c r="B74" t="s">
        <v>427</v>
      </c>
      <c r="E74" s="18"/>
      <c r="F74" s="18">
        <f>F71+F72</f>
        <v>70427.999999999927</v>
      </c>
      <c r="J74" s="18">
        <f>J71+J72</f>
        <v>46814</v>
      </c>
    </row>
    <row r="75" spans="1:12" x14ac:dyDescent="0.25">
      <c r="B75" t="s">
        <v>428</v>
      </c>
      <c r="F75" s="158">
        <f>50000+33000</f>
        <v>83000</v>
      </c>
      <c r="J75" s="158">
        <v>50000</v>
      </c>
    </row>
    <row r="76" spans="1:12" x14ac:dyDescent="0.25">
      <c r="B76" s="2" t="s">
        <v>429</v>
      </c>
      <c r="H76" s="23">
        <f>-(F75-F74)</f>
        <v>-12572.000000000073</v>
      </c>
      <c r="L76" s="23">
        <f>J74-J75</f>
        <v>-3186</v>
      </c>
    </row>
    <row r="77" spans="1:12" x14ac:dyDescent="0.25">
      <c r="B77" s="2" t="s">
        <v>430</v>
      </c>
      <c r="D77">
        <v>14</v>
      </c>
      <c r="H77" s="36">
        <f>'Pages 27-32'!L198</f>
        <v>12081</v>
      </c>
      <c r="L77" s="36">
        <v>3390</v>
      </c>
    </row>
    <row r="78" spans="1:12" ht="15.75" thickBot="1" x14ac:dyDescent="0.3">
      <c r="A78" s="2" t="s">
        <v>431</v>
      </c>
      <c r="H78" s="229">
        <f>H76+H77</f>
        <v>-491.00000000007276</v>
      </c>
      <c r="L78" s="164">
        <f>SUM(L76:L77)</f>
        <v>204</v>
      </c>
    </row>
    <row r="79" spans="1:12" ht="15.75" thickTop="1" x14ac:dyDescent="0.25">
      <c r="F79" s="18">
        <f>F71+H77</f>
        <v>82036.729999999923</v>
      </c>
      <c r="H79" s="165"/>
      <c r="L79" s="165"/>
    </row>
    <row r="80" spans="1:12" x14ac:dyDescent="0.25">
      <c r="H80" s="18"/>
    </row>
    <row r="81" spans="1:12" ht="29.1" customHeight="1" x14ac:dyDescent="0.25">
      <c r="A81" s="239" t="s">
        <v>432</v>
      </c>
      <c r="B81" s="239"/>
      <c r="C81" s="239"/>
      <c r="D81" s="239"/>
      <c r="E81" s="239"/>
      <c r="F81" s="239"/>
      <c r="G81" s="239"/>
      <c r="H81" s="239"/>
      <c r="I81" s="239"/>
      <c r="J81" s="239"/>
      <c r="K81" s="239"/>
      <c r="L81" s="239"/>
    </row>
    <row r="84" spans="1:12" x14ac:dyDescent="0.25">
      <c r="A84" s="249"/>
      <c r="B84" s="249"/>
      <c r="E84" s="15"/>
      <c r="F84" s="249"/>
      <c r="G84" s="249"/>
      <c r="H84" s="154"/>
      <c r="I84" s="154"/>
      <c r="J84" s="154"/>
      <c r="K84" s="15"/>
      <c r="L84" s="15"/>
    </row>
    <row r="85" spans="1:12" x14ac:dyDescent="0.25">
      <c r="E85" s="15"/>
      <c r="H85" s="15"/>
      <c r="I85" s="15"/>
      <c r="J85" s="15"/>
      <c r="K85" s="15"/>
      <c r="L85" s="15"/>
    </row>
    <row r="86" spans="1:12" x14ac:dyDescent="0.25">
      <c r="A86" t="s">
        <v>52</v>
      </c>
      <c r="E86" s="15"/>
      <c r="F86" t="s">
        <v>56</v>
      </c>
      <c r="H86" s="15"/>
      <c r="I86" s="15"/>
      <c r="J86" s="15"/>
      <c r="K86" s="15"/>
      <c r="L86" s="15"/>
    </row>
    <row r="87" spans="1:12" x14ac:dyDescent="0.25">
      <c r="A87" t="s">
        <v>409</v>
      </c>
      <c r="E87" s="15"/>
      <c r="F87" t="s">
        <v>235</v>
      </c>
      <c r="H87" s="15"/>
      <c r="I87" s="15"/>
      <c r="J87" s="15"/>
      <c r="K87" s="15"/>
      <c r="L87" s="15"/>
    </row>
    <row r="88" spans="1:12" x14ac:dyDescent="0.25">
      <c r="E88" s="15"/>
      <c r="H88" s="15"/>
      <c r="I88" s="15"/>
      <c r="J88" s="15"/>
      <c r="K88" s="15"/>
      <c r="L88" s="15"/>
    </row>
    <row r="89" spans="1:12" x14ac:dyDescent="0.25">
      <c r="E89" s="15"/>
      <c r="H89" s="15"/>
      <c r="I89" s="15"/>
      <c r="J89" s="15"/>
      <c r="K89" s="15"/>
      <c r="L89" s="15"/>
    </row>
    <row r="90" spans="1:12" x14ac:dyDescent="0.25">
      <c r="E90" s="15"/>
      <c r="H90" s="15"/>
      <c r="I90" s="15"/>
      <c r="J90" s="15"/>
      <c r="K90" s="15"/>
      <c r="L90" s="15"/>
    </row>
    <row r="91" spans="1:12" x14ac:dyDescent="0.25">
      <c r="E91" s="15"/>
      <c r="H91" s="15"/>
      <c r="I91" s="15"/>
      <c r="J91" s="15"/>
      <c r="K91" s="15"/>
      <c r="L91" s="15"/>
    </row>
    <row r="92" spans="1:12" x14ac:dyDescent="0.25">
      <c r="E92" s="15"/>
      <c r="H92" s="15"/>
      <c r="I92" s="15"/>
      <c r="J92" s="15"/>
      <c r="K92" s="15"/>
      <c r="L92" s="15"/>
    </row>
    <row r="93" spans="1:12" x14ac:dyDescent="0.25">
      <c r="D93">
        <v>19</v>
      </c>
      <c r="E93" s="15"/>
      <c r="H93" s="15"/>
      <c r="I93" s="15"/>
      <c r="J93" s="15"/>
      <c r="K93" s="15"/>
      <c r="L93" s="15"/>
    </row>
    <row r="95" spans="1:12" x14ac:dyDescent="0.25">
      <c r="A95" s="241" t="s">
        <v>22</v>
      </c>
      <c r="B95" s="241"/>
      <c r="C95" s="241"/>
      <c r="D95" s="241"/>
      <c r="E95" s="241"/>
      <c r="F95" s="241"/>
      <c r="G95" s="241"/>
      <c r="H95" s="241"/>
      <c r="I95" s="241"/>
      <c r="J95" s="241"/>
      <c r="K95" s="241"/>
      <c r="L95" s="241"/>
    </row>
    <row r="96" spans="1:12" x14ac:dyDescent="0.25">
      <c r="A96" s="236" t="s">
        <v>433</v>
      </c>
      <c r="B96" s="236"/>
      <c r="C96" s="236"/>
      <c r="D96" s="236"/>
      <c r="E96" s="236"/>
      <c r="F96" s="236"/>
      <c r="G96" s="236"/>
      <c r="H96" s="236"/>
      <c r="I96" s="236"/>
      <c r="J96" s="236"/>
      <c r="K96" s="236"/>
      <c r="L96" s="236"/>
    </row>
    <row r="97" spans="1:12" x14ac:dyDescent="0.25">
      <c r="A97" s="236" t="s">
        <v>24</v>
      </c>
      <c r="B97" s="236"/>
      <c r="C97" s="236"/>
      <c r="D97" s="236"/>
      <c r="E97" s="236"/>
      <c r="F97" s="236"/>
      <c r="G97" s="236"/>
      <c r="H97" s="236"/>
      <c r="I97" s="236"/>
      <c r="J97" s="236"/>
      <c r="K97" s="236"/>
      <c r="L97" s="236"/>
    </row>
    <row r="98" spans="1:12" x14ac:dyDescent="0.25">
      <c r="A98" s="241" t="s">
        <v>22</v>
      </c>
      <c r="B98" s="241"/>
      <c r="C98" s="241"/>
      <c r="D98" s="241"/>
      <c r="E98" s="241"/>
      <c r="F98" s="241"/>
      <c r="G98" s="241"/>
      <c r="H98" s="241"/>
      <c r="I98" s="241"/>
      <c r="J98" s="241"/>
      <c r="K98" s="241"/>
      <c r="L98" s="241"/>
    </row>
    <row r="99" spans="1:12" x14ac:dyDescent="0.25">
      <c r="J99">
        <v>2020</v>
      </c>
      <c r="L99">
        <v>2019</v>
      </c>
    </row>
    <row r="100" spans="1:12" x14ac:dyDescent="0.25">
      <c r="F100" s="15" t="s">
        <v>386</v>
      </c>
      <c r="J100" s="15" t="s">
        <v>392</v>
      </c>
      <c r="L100" s="15" t="s">
        <v>392</v>
      </c>
    </row>
    <row r="102" spans="1:12" x14ac:dyDescent="0.25">
      <c r="A102" s="2" t="s">
        <v>434</v>
      </c>
    </row>
    <row r="103" spans="1:12" x14ac:dyDescent="0.25">
      <c r="A103" t="s">
        <v>435</v>
      </c>
      <c r="F103">
        <v>16</v>
      </c>
      <c r="J103" s="166">
        <f>'Pages 27-32'!J262</f>
        <v>21017.500000000007</v>
      </c>
      <c r="L103" s="166">
        <v>4992</v>
      </c>
    </row>
    <row r="104" spans="1:12" x14ac:dyDescent="0.25">
      <c r="I104" s="12"/>
      <c r="J104" s="159"/>
      <c r="K104" s="12"/>
      <c r="L104" s="159"/>
    </row>
    <row r="105" spans="1:12" x14ac:dyDescent="0.25">
      <c r="A105" s="2" t="s">
        <v>436</v>
      </c>
      <c r="F105">
        <v>17</v>
      </c>
      <c r="I105" s="12"/>
      <c r="J105" s="181">
        <f>-'Pages 27-32'!J264</f>
        <v>-6295.67</v>
      </c>
      <c r="K105" s="12"/>
      <c r="L105" s="181">
        <v>5460</v>
      </c>
    </row>
    <row r="107" spans="1:12" x14ac:dyDescent="0.25">
      <c r="A107" s="2" t="s">
        <v>437</v>
      </c>
      <c r="J107" s="23"/>
      <c r="L107" s="23"/>
    </row>
    <row r="108" spans="1:12" x14ac:dyDescent="0.25">
      <c r="A108" t="s">
        <v>438</v>
      </c>
      <c r="J108" s="18">
        <f>L110</f>
        <v>61814</v>
      </c>
      <c r="K108">
        <v>61241</v>
      </c>
      <c r="L108" s="18">
        <v>62282</v>
      </c>
    </row>
    <row r="109" spans="1:12" x14ac:dyDescent="0.25">
      <c r="J109" s="159"/>
      <c r="K109" s="12"/>
      <c r="L109" s="159"/>
    </row>
    <row r="110" spans="1:12" ht="15.75" thickBot="1" x14ac:dyDescent="0.3">
      <c r="A110" s="2" t="s">
        <v>438</v>
      </c>
      <c r="B110" s="2"/>
      <c r="F110">
        <v>18</v>
      </c>
      <c r="J110" s="92">
        <f>SUM(J103:J108)</f>
        <v>76535.83</v>
      </c>
      <c r="L110" s="92">
        <f>L103-L105+L108</f>
        <v>61814</v>
      </c>
    </row>
    <row r="111" spans="1:12" ht="15.75" thickTop="1" x14ac:dyDescent="0.25">
      <c r="L111" s="165"/>
    </row>
    <row r="145" spans="1:12" x14ac:dyDescent="0.25">
      <c r="D145">
        <v>20</v>
      </c>
    </row>
    <row r="147" spans="1:12" x14ac:dyDescent="0.25">
      <c r="A147" s="241"/>
      <c r="B147" s="241"/>
      <c r="C147" s="241"/>
      <c r="D147" s="241"/>
      <c r="E147" s="241"/>
      <c r="F147" s="241"/>
      <c r="G147" s="241"/>
      <c r="H147" s="241"/>
      <c r="I147" s="241"/>
      <c r="J147" s="241"/>
      <c r="K147" s="241"/>
      <c r="L147" s="241"/>
    </row>
    <row r="148" spans="1:12" x14ac:dyDescent="0.25">
      <c r="A148" s="236"/>
      <c r="B148" s="236"/>
      <c r="C148" s="236"/>
      <c r="D148" s="236"/>
      <c r="E148" s="236"/>
      <c r="F148" s="236"/>
      <c r="G148" s="236"/>
      <c r="H148" s="236"/>
      <c r="I148" s="236"/>
      <c r="J148" s="236"/>
      <c r="K148" s="236"/>
      <c r="L148" s="236"/>
    </row>
    <row r="149" spans="1:12" x14ac:dyDescent="0.25">
      <c r="A149" s="236"/>
      <c r="B149" s="236"/>
      <c r="C149" s="236"/>
      <c r="D149" s="236"/>
      <c r="E149" s="236"/>
      <c r="F149" s="236"/>
      <c r="G149" s="236"/>
      <c r="H149" s="236"/>
      <c r="I149" s="236"/>
      <c r="J149" s="236"/>
      <c r="K149" s="236"/>
      <c r="L149" s="236"/>
    </row>
    <row r="150" spans="1:12" x14ac:dyDescent="0.25">
      <c r="A150" s="241"/>
      <c r="B150" s="241"/>
      <c r="C150" s="241"/>
      <c r="D150" s="241"/>
      <c r="E150" s="241"/>
      <c r="F150" s="241"/>
      <c r="G150" s="241"/>
      <c r="H150" s="241"/>
      <c r="I150" s="241"/>
      <c r="J150" s="241"/>
      <c r="K150" s="241"/>
      <c r="L150" s="241"/>
    </row>
    <row r="152" spans="1:12" x14ac:dyDescent="0.25">
      <c r="C152" s="15"/>
      <c r="D152" s="16"/>
      <c r="F152" s="16"/>
      <c r="H152" s="16"/>
      <c r="J152" s="16"/>
      <c r="L152" s="17"/>
    </row>
    <row r="153" spans="1:12" x14ac:dyDescent="0.25">
      <c r="D153" s="15"/>
      <c r="F153" s="15"/>
      <c r="H153" s="15"/>
      <c r="J153" s="15"/>
      <c r="L153" s="133"/>
    </row>
    <row r="154" spans="1:12" x14ac:dyDescent="0.25">
      <c r="H154" s="12"/>
      <c r="L154" s="20"/>
    </row>
    <row r="155" spans="1:12" x14ac:dyDescent="0.25">
      <c r="A155" s="2"/>
      <c r="L155" s="20"/>
    </row>
    <row r="156" spans="1:12" x14ac:dyDescent="0.25">
      <c r="L156" s="20"/>
    </row>
    <row r="157" spans="1:12" x14ac:dyDescent="0.25">
      <c r="D157" s="134"/>
      <c r="F157" s="18"/>
      <c r="H157" s="139"/>
      <c r="J157" s="18"/>
      <c r="L157" s="136"/>
    </row>
    <row r="158" spans="1:12" x14ac:dyDescent="0.25">
      <c r="C158" s="15"/>
      <c r="D158" s="134"/>
      <c r="E158" s="15"/>
      <c r="F158" s="137"/>
      <c r="G158" s="15"/>
      <c r="H158" s="135"/>
      <c r="I158" s="15"/>
      <c r="J158" s="18"/>
      <c r="K158" s="15"/>
      <c r="L158" s="138"/>
    </row>
    <row r="159" spans="1:12" x14ac:dyDescent="0.25">
      <c r="C159" s="15"/>
      <c r="D159" s="134"/>
      <c r="E159" s="15"/>
      <c r="F159" s="137"/>
      <c r="G159" s="135"/>
      <c r="H159" s="135"/>
      <c r="I159" s="15"/>
      <c r="J159" s="18"/>
      <c r="K159" s="15"/>
      <c r="L159" s="133"/>
    </row>
    <row r="160" spans="1:12" x14ac:dyDescent="0.25">
      <c r="C160" s="15"/>
      <c r="D160" s="134"/>
      <c r="E160" s="15"/>
      <c r="F160" s="139"/>
      <c r="G160" s="15"/>
      <c r="H160" s="135"/>
      <c r="I160" s="15"/>
      <c r="J160" s="18"/>
      <c r="K160" s="15"/>
      <c r="L160" s="133"/>
    </row>
    <row r="161" spans="1:12" x14ac:dyDescent="0.25">
      <c r="A161" s="2"/>
      <c r="B161" s="2"/>
      <c r="C161" s="15"/>
      <c r="D161" s="192"/>
      <c r="E161" s="137"/>
      <c r="F161" s="137"/>
      <c r="G161" s="15"/>
      <c r="H161" s="139"/>
      <c r="I161" s="15"/>
      <c r="J161" s="137"/>
      <c r="K161" s="15"/>
      <c r="L161" s="138"/>
    </row>
    <row r="162" spans="1:12" x14ac:dyDescent="0.25">
      <c r="C162" s="15"/>
      <c r="D162" s="19"/>
      <c r="E162" s="15"/>
      <c r="F162" s="19"/>
      <c r="G162" s="15"/>
      <c r="H162" s="19"/>
      <c r="I162" s="15"/>
      <c r="J162" s="19"/>
      <c r="K162" s="15"/>
      <c r="L162" s="21"/>
    </row>
    <row r="196" spans="4:4" x14ac:dyDescent="0.25">
      <c r="D196">
        <v>21</v>
      </c>
    </row>
    <row r="288" spans="1:1" x14ac:dyDescent="0.25">
      <c r="A288" t="s">
        <v>91</v>
      </c>
    </row>
    <row r="323" spans="1:1" x14ac:dyDescent="0.25">
      <c r="A323" t="s">
        <v>170</v>
      </c>
    </row>
  </sheetData>
  <mergeCells count="27">
    <mergeCell ref="A26:B26"/>
    <mergeCell ref="A25:B25"/>
    <mergeCell ref="B61:C61"/>
    <mergeCell ref="A95:L95"/>
    <mergeCell ref="A96:L96"/>
    <mergeCell ref="A27:B27"/>
    <mergeCell ref="A46:L46"/>
    <mergeCell ref="A47:L47"/>
    <mergeCell ref="A48:L48"/>
    <mergeCell ref="A49:L49"/>
    <mergeCell ref="A39:B39"/>
    <mergeCell ref="F39:G39"/>
    <mergeCell ref="B73:C73"/>
    <mergeCell ref="A2:L2"/>
    <mergeCell ref="A3:L3"/>
    <mergeCell ref="A4:L4"/>
    <mergeCell ref="A5:L5"/>
    <mergeCell ref="A23:B23"/>
    <mergeCell ref="A149:L149"/>
    <mergeCell ref="A150:L150"/>
    <mergeCell ref="A97:L97"/>
    <mergeCell ref="A98:L98"/>
    <mergeCell ref="A81:L81"/>
    <mergeCell ref="A147:L147"/>
    <mergeCell ref="A84:B84"/>
    <mergeCell ref="F84:G84"/>
    <mergeCell ref="A148:L148"/>
  </mergeCells>
  <pageMargins left="0.23622047244094491" right="0.11811023622047245" top="0.74803149606299213" bottom="0.74803149606299213" header="0.31496062992125984" footer="0.31496062992125984"/>
  <pageSetup paperSize="9" scale="95" orientation="portrait" r:id="rId1"/>
  <headerFooter>
    <oddHeader>&amp;CPEASLAKE FREE SCHOOL LIMITED
(A company limited by guarantee)</oddHeader>
  </headerFooter>
  <rowBreaks count="3" manualBreakCount="3">
    <brk id="44" max="16383" man="1"/>
    <brk id="93" max="16383" man="1"/>
    <brk id="145" max="16383" man="1"/>
  </rowBreaks>
  <ignoredErrors>
    <ignoredError sqref="J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3"/>
  <sheetViews>
    <sheetView view="pageLayout" topLeftCell="A15" zoomScaleNormal="100" workbookViewId="0">
      <selection activeCell="I16" sqref="I16"/>
    </sheetView>
  </sheetViews>
  <sheetFormatPr defaultColWidth="8.7109375" defaultRowHeight="15" x14ac:dyDescent="0.25"/>
  <cols>
    <col min="1" max="1" width="5.140625" style="26" customWidth="1"/>
    <col min="2" max="2" width="4.85546875" style="26" customWidth="1"/>
    <col min="3" max="4" width="8.7109375" style="26"/>
    <col min="5" max="5" width="5.7109375" style="26" customWidth="1"/>
    <col min="6" max="6" width="8.7109375" style="26" customWidth="1"/>
    <col min="7" max="7" width="9.28515625" style="26" customWidth="1"/>
    <col min="8" max="8" width="9.7109375" style="26" customWidth="1"/>
    <col min="9" max="9" width="9.85546875" style="26" customWidth="1"/>
    <col min="10" max="10" width="9.5703125" style="26" customWidth="1"/>
    <col min="11" max="16384" width="8.7109375" style="26"/>
  </cols>
  <sheetData>
    <row r="1" spans="1:12" x14ac:dyDescent="0.25">
      <c r="A1" s="250" t="s">
        <v>22</v>
      </c>
      <c r="B1" s="250"/>
      <c r="C1" s="250"/>
      <c r="D1" s="250"/>
      <c r="E1" s="250"/>
      <c r="F1" s="250"/>
      <c r="G1" s="250"/>
      <c r="H1" s="250"/>
      <c r="I1" s="250"/>
      <c r="J1" s="250"/>
      <c r="K1" s="250"/>
      <c r="L1" s="250"/>
    </row>
    <row r="2" spans="1:12" ht="14.45" customHeight="1" x14ac:dyDescent="0.25">
      <c r="A2" s="251" t="s">
        <v>439</v>
      </c>
      <c r="B2" s="251"/>
      <c r="C2" s="251"/>
      <c r="D2" s="251"/>
      <c r="E2" s="251"/>
      <c r="F2" s="251"/>
      <c r="G2" s="251"/>
      <c r="H2" s="251"/>
      <c r="I2" s="251"/>
      <c r="J2" s="251"/>
      <c r="K2" s="251"/>
      <c r="L2" s="251"/>
    </row>
    <row r="3" spans="1:12" ht="14.45" customHeight="1" x14ac:dyDescent="0.25">
      <c r="A3" s="251" t="s">
        <v>24</v>
      </c>
      <c r="B3" s="251"/>
      <c r="C3" s="251"/>
      <c r="D3" s="251"/>
      <c r="E3" s="251"/>
      <c r="F3" s="251"/>
      <c r="G3" s="251"/>
      <c r="H3" s="251"/>
      <c r="I3" s="251"/>
      <c r="J3" s="251"/>
      <c r="K3" s="251"/>
      <c r="L3" s="251"/>
    </row>
    <row r="4" spans="1:12" x14ac:dyDescent="0.25">
      <c r="A4" s="250"/>
      <c r="B4" s="250"/>
      <c r="C4" s="250"/>
      <c r="D4" s="250"/>
      <c r="E4" s="250"/>
      <c r="F4" s="250"/>
      <c r="G4" s="250"/>
      <c r="H4" s="250"/>
      <c r="I4" s="250"/>
      <c r="J4" s="250"/>
      <c r="K4" s="250"/>
      <c r="L4" s="250"/>
    </row>
    <row r="5" spans="1:12" x14ac:dyDescent="0.25">
      <c r="A5" s="24" t="s">
        <v>440</v>
      </c>
      <c r="B5" s="252" t="s">
        <v>441</v>
      </c>
      <c r="C5" s="252"/>
      <c r="D5" s="252"/>
    </row>
    <row r="6" spans="1:12" x14ac:dyDescent="0.25">
      <c r="A6" s="24"/>
      <c r="B6" s="25"/>
      <c r="C6" s="26" t="s">
        <v>442</v>
      </c>
      <c r="D6" s="25"/>
    </row>
    <row r="7" spans="1:12" x14ac:dyDescent="0.25">
      <c r="C7" s="26" t="s">
        <v>443</v>
      </c>
    </row>
    <row r="8" spans="1:12" x14ac:dyDescent="0.25">
      <c r="C8" s="26" t="s">
        <v>444</v>
      </c>
    </row>
    <row r="10" spans="1:12" x14ac:dyDescent="0.25">
      <c r="C10" s="233" t="s">
        <v>445</v>
      </c>
      <c r="D10" s="233"/>
      <c r="E10" s="233"/>
      <c r="F10" s="233"/>
      <c r="G10" s="233"/>
      <c r="H10" s="233"/>
      <c r="I10" s="233"/>
      <c r="J10" s="233"/>
      <c r="K10" s="233"/>
      <c r="L10" s="233"/>
    </row>
    <row r="11" spans="1:12" x14ac:dyDescent="0.25">
      <c r="C11" s="233"/>
      <c r="D11" s="233"/>
      <c r="E11" s="233"/>
      <c r="F11" s="233"/>
      <c r="G11" s="233"/>
      <c r="H11" s="233"/>
      <c r="I11" s="233"/>
      <c r="J11" s="233"/>
      <c r="K11" s="233"/>
      <c r="L11" s="233"/>
    </row>
    <row r="13" spans="1:12" x14ac:dyDescent="0.25">
      <c r="B13" s="25">
        <v>1.1000000000000001</v>
      </c>
      <c r="C13" s="25" t="s">
        <v>446</v>
      </c>
      <c r="D13" s="25"/>
      <c r="E13" s="25"/>
      <c r="F13" s="25"/>
      <c r="G13" s="25"/>
    </row>
    <row r="15" spans="1:12" ht="105.75" customHeight="1" x14ac:dyDescent="0.25">
      <c r="C15" s="234" t="s">
        <v>447</v>
      </c>
      <c r="D15" s="234"/>
      <c r="E15" s="234"/>
      <c r="F15" s="234"/>
      <c r="G15" s="234"/>
      <c r="H15" s="234"/>
      <c r="I15" s="234"/>
      <c r="J15" s="234"/>
      <c r="K15" s="234"/>
      <c r="L15" s="234"/>
    </row>
    <row r="16" spans="1:12" x14ac:dyDescent="0.25">
      <c r="C16" s="26" t="s">
        <v>448</v>
      </c>
    </row>
    <row r="18" spans="2:12" x14ac:dyDescent="0.25">
      <c r="B18" s="25">
        <v>1.2</v>
      </c>
      <c r="C18" s="25" t="s">
        <v>449</v>
      </c>
      <c r="D18" s="25"/>
    </row>
    <row r="20" spans="2:12" ht="108.75" customHeight="1" x14ac:dyDescent="0.25">
      <c r="C20" s="234" t="s">
        <v>450</v>
      </c>
      <c r="D20" s="234"/>
      <c r="E20" s="234"/>
      <c r="F20" s="234"/>
      <c r="G20" s="234"/>
      <c r="H20" s="234"/>
      <c r="I20" s="234"/>
      <c r="J20" s="234"/>
      <c r="K20" s="234"/>
      <c r="L20" s="234"/>
    </row>
    <row r="22" spans="2:12" x14ac:dyDescent="0.25">
      <c r="B22" s="25">
        <v>1.3</v>
      </c>
      <c r="C22" s="25" t="s">
        <v>451</v>
      </c>
    </row>
    <row r="24" spans="2:12" ht="29.1" customHeight="1" x14ac:dyDescent="0.25">
      <c r="C24" s="234" t="s">
        <v>452</v>
      </c>
      <c r="D24" s="234"/>
      <c r="E24" s="234"/>
      <c r="F24" s="234"/>
      <c r="G24" s="234"/>
      <c r="H24" s="234"/>
      <c r="I24" s="234"/>
      <c r="J24" s="234"/>
      <c r="K24" s="234"/>
      <c r="L24" s="234"/>
    </row>
    <row r="26" spans="2:12" ht="74.25" customHeight="1" x14ac:dyDescent="0.25">
      <c r="C26" s="234" t="s">
        <v>453</v>
      </c>
      <c r="D26" s="234"/>
      <c r="E26" s="234"/>
      <c r="F26" s="234"/>
      <c r="G26" s="234"/>
      <c r="H26" s="234"/>
      <c r="I26" s="234"/>
      <c r="J26" s="234"/>
      <c r="K26" s="234"/>
      <c r="L26" s="234"/>
    </row>
    <row r="28" spans="2:12" ht="43.5" customHeight="1" x14ac:dyDescent="0.25">
      <c r="C28" s="234" t="s">
        <v>454</v>
      </c>
      <c r="D28" s="234"/>
      <c r="E28" s="234"/>
      <c r="F28" s="234"/>
      <c r="G28" s="234"/>
      <c r="H28" s="234"/>
      <c r="I28" s="234"/>
      <c r="J28" s="234"/>
      <c r="K28" s="234"/>
      <c r="L28" s="234"/>
    </row>
    <row r="31" spans="2:12" ht="14.45" customHeight="1" x14ac:dyDescent="0.25">
      <c r="G31" s="1">
        <v>21</v>
      </c>
    </row>
    <row r="32" spans="2:12" ht="14.45" customHeight="1" x14ac:dyDescent="0.25">
      <c r="G32" s="1"/>
    </row>
    <row r="33" spans="1:12" ht="14.45" customHeight="1" x14ac:dyDescent="0.25">
      <c r="G33" s="1"/>
    </row>
    <row r="34" spans="1:12" ht="14.45" customHeight="1" x14ac:dyDescent="0.25">
      <c r="G34" s="1"/>
    </row>
    <row r="35" spans="1:12" ht="14.45" customHeight="1" x14ac:dyDescent="0.25">
      <c r="G35" s="1"/>
    </row>
    <row r="36" spans="1:12" x14ac:dyDescent="0.25">
      <c r="A36" s="250" t="s">
        <v>22</v>
      </c>
      <c r="B36" s="250"/>
      <c r="C36" s="250"/>
      <c r="D36" s="250"/>
      <c r="E36" s="250"/>
      <c r="F36" s="250"/>
      <c r="G36" s="250"/>
      <c r="H36" s="250"/>
      <c r="I36" s="250"/>
      <c r="J36" s="250"/>
      <c r="K36" s="250"/>
      <c r="L36" s="250"/>
    </row>
    <row r="37" spans="1:12" x14ac:dyDescent="0.25">
      <c r="A37" s="251" t="s">
        <v>439</v>
      </c>
      <c r="B37" s="251"/>
      <c r="C37" s="251"/>
      <c r="D37" s="251"/>
      <c r="E37" s="251"/>
      <c r="F37" s="251"/>
      <c r="G37" s="251"/>
      <c r="H37" s="251"/>
      <c r="I37" s="251"/>
      <c r="J37" s="251"/>
      <c r="K37" s="251"/>
      <c r="L37" s="251"/>
    </row>
    <row r="38" spans="1:12" x14ac:dyDescent="0.25">
      <c r="A38" s="251" t="s">
        <v>455</v>
      </c>
      <c r="B38" s="251"/>
      <c r="C38" s="251"/>
      <c r="D38" s="251"/>
      <c r="E38" s="251"/>
      <c r="F38" s="251"/>
      <c r="G38" s="251"/>
      <c r="H38" s="251"/>
      <c r="I38" s="251"/>
      <c r="J38" s="251"/>
      <c r="K38" s="251"/>
      <c r="L38" s="251"/>
    </row>
    <row r="39" spans="1:12" x14ac:dyDescent="0.25">
      <c r="A39" s="250" t="s">
        <v>22</v>
      </c>
      <c r="B39" s="250"/>
      <c r="C39" s="250"/>
      <c r="D39" s="250"/>
      <c r="E39" s="250"/>
      <c r="F39" s="250"/>
      <c r="G39" s="250"/>
      <c r="H39" s="250"/>
      <c r="I39" s="250"/>
      <c r="J39" s="250"/>
      <c r="K39" s="250"/>
      <c r="L39" s="250"/>
    </row>
    <row r="40" spans="1:12" x14ac:dyDescent="0.25">
      <c r="A40" s="28">
        <v>1</v>
      </c>
      <c r="B40" s="253" t="s">
        <v>456</v>
      </c>
      <c r="C40" s="253"/>
      <c r="D40" s="253"/>
      <c r="E40" s="253"/>
      <c r="F40" s="253"/>
      <c r="G40" s="28"/>
      <c r="H40" s="28"/>
      <c r="I40" s="28"/>
      <c r="J40" s="28"/>
      <c r="K40" s="28"/>
      <c r="L40" s="28"/>
    </row>
    <row r="42" spans="1:12" ht="43.5" customHeight="1" x14ac:dyDescent="0.25">
      <c r="C42" s="234" t="s">
        <v>457</v>
      </c>
      <c r="D42" s="234"/>
      <c r="E42" s="234"/>
      <c r="F42" s="234"/>
      <c r="G42" s="234"/>
      <c r="H42" s="234"/>
      <c r="I42" s="234"/>
      <c r="J42" s="234"/>
      <c r="K42" s="234"/>
      <c r="L42" s="234"/>
    </row>
    <row r="44" spans="1:12" x14ac:dyDescent="0.25">
      <c r="C44" s="234" t="s">
        <v>458</v>
      </c>
      <c r="D44" s="234"/>
      <c r="E44" s="234"/>
      <c r="F44" s="234"/>
      <c r="G44" s="234"/>
      <c r="H44" s="234"/>
      <c r="I44" s="234"/>
      <c r="J44" s="234"/>
      <c r="K44" s="234"/>
      <c r="L44" s="234"/>
    </row>
    <row r="46" spans="1:12" x14ac:dyDescent="0.25">
      <c r="B46" s="25">
        <v>1.4</v>
      </c>
      <c r="C46" s="25" t="s">
        <v>459</v>
      </c>
    </row>
    <row r="48" spans="1:12" ht="14.45" customHeight="1" x14ac:dyDescent="0.25">
      <c r="C48" s="234" t="s">
        <v>460</v>
      </c>
      <c r="D48" s="234"/>
      <c r="E48" s="234"/>
      <c r="F48" s="234"/>
      <c r="G48" s="234"/>
      <c r="H48" s="234"/>
      <c r="I48" s="234"/>
      <c r="J48" s="234"/>
      <c r="K48" s="234"/>
      <c r="L48" s="234"/>
    </row>
    <row r="49" spans="2:12" x14ac:dyDescent="0.25">
      <c r="C49" s="234"/>
      <c r="D49" s="234"/>
      <c r="E49" s="234"/>
      <c r="F49" s="234"/>
      <c r="G49" s="234"/>
      <c r="H49" s="234"/>
      <c r="I49" s="234"/>
      <c r="J49" s="234"/>
      <c r="K49" s="234"/>
      <c r="L49" s="234"/>
    </row>
    <row r="50" spans="2:12" x14ac:dyDescent="0.25">
      <c r="C50" s="234"/>
      <c r="D50" s="234"/>
      <c r="E50" s="234"/>
      <c r="F50" s="234"/>
      <c r="G50" s="234"/>
      <c r="H50" s="234"/>
      <c r="I50" s="234"/>
      <c r="J50" s="234"/>
      <c r="K50" s="234"/>
      <c r="L50" s="234"/>
    </row>
    <row r="51" spans="2:12" x14ac:dyDescent="0.25">
      <c r="C51" s="234"/>
      <c r="D51" s="234"/>
      <c r="E51" s="234"/>
      <c r="F51" s="234"/>
      <c r="G51" s="234"/>
      <c r="H51" s="234"/>
      <c r="I51" s="234"/>
      <c r="J51" s="234"/>
      <c r="K51" s="234"/>
      <c r="L51" s="234"/>
    </row>
    <row r="52" spans="2:12" x14ac:dyDescent="0.25">
      <c r="C52" s="234"/>
      <c r="D52" s="234"/>
      <c r="E52" s="234"/>
      <c r="F52" s="234"/>
      <c r="G52" s="234"/>
      <c r="H52" s="234"/>
      <c r="I52" s="234"/>
      <c r="J52" s="234"/>
      <c r="K52" s="234"/>
      <c r="L52" s="234"/>
    </row>
    <row r="53" spans="2:12" x14ac:dyDescent="0.25">
      <c r="C53" s="234"/>
      <c r="D53" s="234"/>
      <c r="E53" s="234"/>
      <c r="F53" s="234"/>
      <c r="G53" s="234"/>
      <c r="H53" s="234"/>
      <c r="I53" s="234"/>
      <c r="J53" s="234"/>
      <c r="K53" s="234"/>
      <c r="L53" s="234"/>
    </row>
    <row r="54" spans="2:12" x14ac:dyDescent="0.25">
      <c r="C54" s="234"/>
      <c r="D54" s="234"/>
      <c r="E54" s="234"/>
      <c r="F54" s="234"/>
      <c r="G54" s="234"/>
      <c r="H54" s="234"/>
      <c r="I54" s="234"/>
      <c r="J54" s="234"/>
      <c r="K54" s="234"/>
      <c r="L54" s="234"/>
    </row>
    <row r="55" spans="2:12" x14ac:dyDescent="0.25">
      <c r="C55" s="234"/>
      <c r="D55" s="234"/>
      <c r="E55" s="234"/>
      <c r="F55" s="234"/>
      <c r="G55" s="234"/>
      <c r="H55" s="234"/>
      <c r="I55" s="234"/>
      <c r="J55" s="234"/>
      <c r="K55" s="234"/>
      <c r="L55" s="234"/>
    </row>
    <row r="56" spans="2:12" x14ac:dyDescent="0.25">
      <c r="C56" s="234"/>
      <c r="D56" s="234"/>
      <c r="E56" s="234"/>
      <c r="F56" s="234"/>
      <c r="G56" s="234"/>
      <c r="H56" s="234"/>
      <c r="I56" s="234"/>
      <c r="J56" s="234"/>
      <c r="K56" s="234"/>
      <c r="L56" s="234"/>
    </row>
    <row r="57" spans="2:12" ht="14.45" hidden="1" customHeight="1" x14ac:dyDescent="0.25">
      <c r="C57" s="234"/>
      <c r="D57" s="234"/>
      <c r="E57" s="234"/>
      <c r="F57" s="234"/>
      <c r="G57" s="234"/>
      <c r="H57" s="234"/>
      <c r="I57" s="234"/>
      <c r="J57" s="234"/>
      <c r="K57" s="234"/>
      <c r="L57" s="234"/>
    </row>
    <row r="59" spans="2:12" ht="45" customHeight="1" x14ac:dyDescent="0.25">
      <c r="C59" s="234" t="s">
        <v>461</v>
      </c>
      <c r="D59" s="234"/>
      <c r="E59" s="234"/>
      <c r="F59" s="234"/>
      <c r="G59" s="234"/>
      <c r="H59" s="234"/>
      <c r="I59" s="234"/>
      <c r="J59" s="234"/>
      <c r="K59" s="234"/>
      <c r="L59" s="234"/>
    </row>
    <row r="61" spans="2:12" x14ac:dyDescent="0.25">
      <c r="C61" s="26" t="s">
        <v>462</v>
      </c>
    </row>
    <row r="63" spans="2:12" x14ac:dyDescent="0.25">
      <c r="B63" s="25">
        <v>1.5</v>
      </c>
      <c r="C63" s="25" t="s">
        <v>463</v>
      </c>
      <c r="D63" s="25"/>
      <c r="E63" s="25"/>
      <c r="F63" s="25"/>
    </row>
    <row r="65" spans="1:12" ht="29.1" customHeight="1" x14ac:dyDescent="0.25">
      <c r="C65" s="234" t="s">
        <v>464</v>
      </c>
      <c r="D65" s="234"/>
      <c r="E65" s="234"/>
      <c r="F65" s="234"/>
      <c r="G65" s="234"/>
      <c r="H65" s="234"/>
      <c r="I65" s="234"/>
      <c r="J65" s="234"/>
      <c r="K65" s="234"/>
      <c r="L65" s="234"/>
    </row>
    <row r="67" spans="1:12" ht="134.25" customHeight="1" x14ac:dyDescent="0.25">
      <c r="C67" s="234" t="s">
        <v>465</v>
      </c>
      <c r="D67" s="234"/>
      <c r="E67" s="234"/>
      <c r="F67" s="234"/>
      <c r="G67" s="234"/>
      <c r="H67" s="234"/>
      <c r="I67" s="234"/>
      <c r="J67" s="234"/>
      <c r="K67" s="234"/>
      <c r="L67" s="234"/>
    </row>
    <row r="69" spans="1:12" ht="23.25" customHeight="1" x14ac:dyDescent="0.25">
      <c r="G69" s="1">
        <v>22</v>
      </c>
    </row>
    <row r="70" spans="1:12" x14ac:dyDescent="0.25">
      <c r="A70" s="250" t="s">
        <v>22</v>
      </c>
      <c r="B70" s="250"/>
      <c r="C70" s="250"/>
      <c r="D70" s="250"/>
      <c r="E70" s="250"/>
      <c r="F70" s="250"/>
      <c r="G70" s="250"/>
      <c r="H70" s="250"/>
      <c r="I70" s="250"/>
      <c r="J70" s="250"/>
      <c r="K70" s="250"/>
      <c r="L70" s="250"/>
    </row>
    <row r="71" spans="1:12" ht="14.45" customHeight="1" x14ac:dyDescent="0.25">
      <c r="A71" s="251" t="s">
        <v>439</v>
      </c>
      <c r="B71" s="251"/>
      <c r="C71" s="251"/>
      <c r="D71" s="251"/>
      <c r="E71" s="251"/>
      <c r="F71" s="251"/>
      <c r="G71" s="251"/>
      <c r="H71" s="251"/>
      <c r="I71" s="251"/>
      <c r="J71" s="251"/>
      <c r="K71" s="251"/>
      <c r="L71" s="251"/>
    </row>
    <row r="72" spans="1:12" ht="14.45" customHeight="1" x14ac:dyDescent="0.25">
      <c r="A72" s="251" t="s">
        <v>455</v>
      </c>
      <c r="B72" s="251"/>
      <c r="C72" s="251"/>
      <c r="D72" s="251"/>
      <c r="E72" s="251"/>
      <c r="F72" s="251"/>
      <c r="G72" s="251"/>
      <c r="H72" s="251"/>
      <c r="I72" s="251"/>
      <c r="J72" s="251"/>
      <c r="K72" s="251"/>
      <c r="L72" s="251"/>
    </row>
    <row r="73" spans="1:12" x14ac:dyDescent="0.25">
      <c r="A73" s="250" t="s">
        <v>22</v>
      </c>
      <c r="B73" s="250"/>
      <c r="C73" s="250"/>
      <c r="D73" s="250"/>
      <c r="E73" s="250"/>
      <c r="F73" s="250"/>
      <c r="G73" s="250"/>
      <c r="H73" s="250"/>
      <c r="I73" s="250"/>
      <c r="J73" s="250"/>
      <c r="K73" s="250"/>
      <c r="L73" s="250"/>
    </row>
    <row r="74" spans="1:12" x14ac:dyDescent="0.25">
      <c r="A74" s="28"/>
      <c r="B74" s="28"/>
      <c r="C74" s="28"/>
      <c r="D74" s="28"/>
      <c r="E74" s="28"/>
      <c r="F74" s="28"/>
      <c r="G74" s="28"/>
      <c r="H74" s="28"/>
      <c r="I74" s="28"/>
      <c r="J74" s="28"/>
      <c r="K74" s="28"/>
      <c r="L74" s="28"/>
    </row>
    <row r="75" spans="1:12" x14ac:dyDescent="0.25">
      <c r="A75" s="28">
        <v>1</v>
      </c>
      <c r="B75" s="253" t="s">
        <v>456</v>
      </c>
      <c r="C75" s="253"/>
      <c r="D75" s="253"/>
      <c r="E75" s="253"/>
      <c r="F75" s="253"/>
      <c r="G75" s="28"/>
      <c r="H75" s="28"/>
      <c r="I75" s="28"/>
      <c r="J75" s="28"/>
      <c r="K75" s="28"/>
      <c r="L75" s="28"/>
    </row>
    <row r="77" spans="1:12" ht="48" customHeight="1" x14ac:dyDescent="0.25">
      <c r="C77" s="234" t="s">
        <v>466</v>
      </c>
      <c r="D77" s="234"/>
      <c r="E77" s="234"/>
      <c r="F77" s="234"/>
      <c r="G77" s="234"/>
      <c r="H77" s="234"/>
      <c r="I77" s="234"/>
      <c r="J77" s="234"/>
      <c r="K77" s="234"/>
      <c r="L77" s="234"/>
    </row>
    <row r="78" spans="1:12" x14ac:dyDescent="0.25">
      <c r="D78" s="26" t="s">
        <v>467</v>
      </c>
      <c r="G78" s="26" t="s">
        <v>468</v>
      </c>
    </row>
    <row r="79" spans="1:12" x14ac:dyDescent="0.25">
      <c r="D79" s="26" t="s">
        <v>469</v>
      </c>
      <c r="G79" s="26" t="s">
        <v>468</v>
      </c>
    </row>
    <row r="81" spans="2:12" ht="60.75" customHeight="1" x14ac:dyDescent="0.25">
      <c r="C81" s="234" t="s">
        <v>470</v>
      </c>
      <c r="D81" s="234"/>
      <c r="E81" s="234"/>
      <c r="F81" s="234"/>
      <c r="G81" s="234"/>
      <c r="H81" s="234"/>
      <c r="I81" s="234"/>
      <c r="J81" s="234"/>
      <c r="K81" s="234"/>
      <c r="L81" s="234"/>
    </row>
    <row r="83" spans="2:12" x14ac:dyDescent="0.25">
      <c r="B83" s="25">
        <v>1.6</v>
      </c>
      <c r="C83" s="25" t="s">
        <v>415</v>
      </c>
    </row>
    <row r="85" spans="2:12" ht="28.5" customHeight="1" x14ac:dyDescent="0.25">
      <c r="C85" s="234" t="s">
        <v>471</v>
      </c>
      <c r="D85" s="234"/>
      <c r="E85" s="234"/>
      <c r="F85" s="234"/>
      <c r="G85" s="234"/>
      <c r="H85" s="234"/>
      <c r="I85" s="234"/>
      <c r="J85" s="234"/>
      <c r="K85" s="234"/>
      <c r="L85" s="234"/>
    </row>
    <row r="87" spans="2:12" x14ac:dyDescent="0.25">
      <c r="B87" s="25">
        <v>1.7</v>
      </c>
      <c r="C87" s="25" t="s">
        <v>472</v>
      </c>
    </row>
    <row r="89" spans="2:12" ht="33" customHeight="1" x14ac:dyDescent="0.25">
      <c r="C89" s="234" t="s">
        <v>473</v>
      </c>
      <c r="D89" s="234"/>
      <c r="E89" s="234"/>
      <c r="F89" s="234"/>
      <c r="G89" s="234"/>
      <c r="H89" s="234"/>
      <c r="I89" s="234"/>
      <c r="J89" s="234"/>
      <c r="K89" s="234"/>
      <c r="L89" s="234"/>
    </row>
    <row r="91" spans="2:12" x14ac:dyDescent="0.25">
      <c r="B91" s="25">
        <v>1.8</v>
      </c>
      <c r="C91" s="25" t="s">
        <v>474</v>
      </c>
    </row>
    <row r="93" spans="2:12" ht="135" customHeight="1" x14ac:dyDescent="0.25">
      <c r="C93" s="234" t="s">
        <v>475</v>
      </c>
      <c r="D93" s="234"/>
      <c r="E93" s="234"/>
      <c r="F93" s="234"/>
      <c r="G93" s="234"/>
      <c r="H93" s="234"/>
      <c r="I93" s="234"/>
      <c r="J93" s="234"/>
      <c r="K93" s="234"/>
      <c r="L93" s="234"/>
    </row>
    <row r="95" spans="2:12" ht="29.1" customHeight="1" x14ac:dyDescent="0.25">
      <c r="B95" s="30">
        <v>1.9</v>
      </c>
      <c r="C95" s="234" t="s">
        <v>476</v>
      </c>
      <c r="D95" s="234"/>
      <c r="E95" s="234"/>
      <c r="F95" s="234"/>
      <c r="G95" s="234"/>
      <c r="H95" s="234"/>
      <c r="I95" s="234"/>
      <c r="J95" s="234"/>
      <c r="K95" s="234"/>
      <c r="L95" s="234"/>
    </row>
    <row r="97" spans="1:12" ht="75" customHeight="1" x14ac:dyDescent="0.25">
      <c r="C97" s="234" t="s">
        <v>477</v>
      </c>
      <c r="D97" s="234"/>
      <c r="E97" s="234"/>
      <c r="F97" s="234"/>
      <c r="G97" s="234"/>
      <c r="H97" s="234"/>
      <c r="I97" s="234"/>
      <c r="J97" s="234"/>
      <c r="K97" s="234"/>
      <c r="L97" s="234"/>
    </row>
    <row r="100" spans="1:12" x14ac:dyDescent="0.25">
      <c r="G100" s="10">
        <v>23</v>
      </c>
    </row>
    <row r="101" spans="1:12" ht="14.45" customHeight="1" x14ac:dyDescent="0.25">
      <c r="A101" s="250" t="s">
        <v>22</v>
      </c>
      <c r="B101" s="250"/>
      <c r="C101" s="250"/>
      <c r="D101" s="250"/>
      <c r="E101" s="250"/>
      <c r="F101" s="250"/>
      <c r="G101" s="250"/>
      <c r="H101" s="250"/>
      <c r="I101" s="250"/>
      <c r="J101" s="250"/>
      <c r="K101" s="250"/>
      <c r="L101" s="250"/>
    </row>
    <row r="102" spans="1:12" ht="14.45" customHeight="1" x14ac:dyDescent="0.25">
      <c r="A102" s="251" t="s">
        <v>439</v>
      </c>
      <c r="B102" s="251"/>
      <c r="C102" s="251"/>
      <c r="D102" s="251"/>
      <c r="E102" s="251"/>
      <c r="F102" s="251"/>
      <c r="G102" s="251"/>
      <c r="H102" s="251"/>
      <c r="I102" s="251"/>
      <c r="J102" s="251"/>
      <c r="K102" s="251"/>
      <c r="L102" s="251"/>
    </row>
    <row r="103" spans="1:12" x14ac:dyDescent="0.25">
      <c r="A103" s="251" t="s">
        <v>455</v>
      </c>
      <c r="B103" s="251"/>
      <c r="C103" s="251"/>
      <c r="D103" s="251"/>
      <c r="E103" s="251"/>
      <c r="F103" s="251"/>
      <c r="G103" s="251"/>
      <c r="H103" s="251"/>
      <c r="I103" s="251"/>
      <c r="J103" s="251"/>
      <c r="K103" s="251"/>
      <c r="L103" s="251"/>
    </row>
    <row r="104" spans="1:12" x14ac:dyDescent="0.25">
      <c r="A104" s="250" t="s">
        <v>22</v>
      </c>
      <c r="B104" s="250"/>
      <c r="C104" s="250"/>
      <c r="D104" s="250"/>
      <c r="E104" s="250"/>
      <c r="F104" s="250"/>
      <c r="G104" s="250"/>
      <c r="H104" s="250"/>
      <c r="I104" s="250"/>
      <c r="J104" s="250"/>
      <c r="K104" s="250"/>
      <c r="L104" s="250"/>
    </row>
    <row r="105" spans="1:12" x14ac:dyDescent="0.25">
      <c r="A105" s="28"/>
      <c r="B105" s="28"/>
      <c r="C105" s="28"/>
      <c r="D105" s="28"/>
      <c r="E105" s="28"/>
      <c r="F105" s="28"/>
      <c r="G105" s="28"/>
      <c r="H105" s="28"/>
      <c r="I105" s="28"/>
      <c r="J105" s="28"/>
      <c r="K105" s="28"/>
      <c r="L105" s="28"/>
    </row>
    <row r="106" spans="1:12" x14ac:dyDescent="0.25">
      <c r="A106" s="28">
        <v>1</v>
      </c>
      <c r="B106" s="253" t="s">
        <v>456</v>
      </c>
      <c r="C106" s="253"/>
      <c r="D106" s="253"/>
      <c r="E106" s="253"/>
      <c r="F106" s="253"/>
      <c r="G106" s="28"/>
      <c r="H106" s="28"/>
      <c r="I106" s="28"/>
      <c r="J106" s="28"/>
      <c r="K106" s="28"/>
      <c r="L106" s="28"/>
    </row>
    <row r="108" spans="1:12" ht="76.5" customHeight="1" x14ac:dyDescent="0.25">
      <c r="C108" s="254" t="s">
        <v>478</v>
      </c>
      <c r="D108" s="254"/>
      <c r="E108" s="254"/>
      <c r="F108" s="254"/>
      <c r="G108" s="254"/>
      <c r="H108" s="254"/>
      <c r="I108" s="254"/>
      <c r="J108" s="254"/>
      <c r="K108" s="254"/>
      <c r="L108" s="254"/>
    </row>
    <row r="110" spans="1:12" x14ac:dyDescent="0.25">
      <c r="B110" s="24" t="s">
        <v>479</v>
      </c>
      <c r="C110" s="25" t="s">
        <v>480</v>
      </c>
    </row>
    <row r="112" spans="1:12" ht="93" customHeight="1" x14ac:dyDescent="0.25">
      <c r="C112" s="234" t="s">
        <v>481</v>
      </c>
      <c r="D112" s="234"/>
      <c r="E112" s="234"/>
      <c r="F112" s="234"/>
      <c r="G112" s="234"/>
      <c r="H112" s="234"/>
      <c r="I112" s="234"/>
      <c r="J112" s="234"/>
      <c r="K112" s="234"/>
      <c r="L112" s="234"/>
    </row>
    <row r="114" spans="2:12" x14ac:dyDescent="0.25">
      <c r="B114" s="25">
        <v>1.1100000000000001</v>
      </c>
      <c r="C114" s="25" t="s">
        <v>482</v>
      </c>
    </row>
    <row r="116" spans="2:12" ht="46.5" customHeight="1" x14ac:dyDescent="0.25">
      <c r="C116" s="234" t="s">
        <v>483</v>
      </c>
      <c r="D116" s="234"/>
      <c r="E116" s="234"/>
      <c r="F116" s="234"/>
      <c r="G116" s="234"/>
      <c r="H116" s="234"/>
      <c r="I116" s="234"/>
      <c r="J116" s="234"/>
      <c r="K116" s="234"/>
      <c r="L116" s="234"/>
    </row>
    <row r="118" spans="2:12" ht="124.5" customHeight="1" x14ac:dyDescent="0.25">
      <c r="C118" s="234" t="s">
        <v>484</v>
      </c>
      <c r="D118" s="234"/>
      <c r="E118" s="234"/>
      <c r="F118" s="234"/>
      <c r="G118" s="234"/>
      <c r="H118" s="234"/>
      <c r="I118" s="234"/>
      <c r="J118" s="234"/>
      <c r="K118" s="234"/>
      <c r="L118" s="234"/>
    </row>
    <row r="119" spans="2:12" x14ac:dyDescent="0.25">
      <c r="C119" s="61"/>
      <c r="D119" s="61"/>
      <c r="E119" s="61"/>
      <c r="F119" s="61"/>
      <c r="G119" s="61"/>
      <c r="H119" s="61"/>
      <c r="I119" s="61"/>
      <c r="J119" s="61"/>
      <c r="K119" s="61"/>
      <c r="L119" s="61"/>
    </row>
    <row r="120" spans="2:12" x14ac:dyDescent="0.25">
      <c r="C120" s="61"/>
      <c r="D120" s="61"/>
      <c r="E120" s="61"/>
      <c r="F120" s="61"/>
      <c r="G120" s="61"/>
      <c r="H120" s="61"/>
      <c r="I120" s="61"/>
      <c r="J120" s="61"/>
      <c r="K120" s="61"/>
      <c r="L120" s="61"/>
    </row>
    <row r="121" spans="2:12" x14ac:dyDescent="0.25">
      <c r="C121" s="61"/>
      <c r="D121" s="61"/>
      <c r="E121" s="61"/>
      <c r="F121" s="61"/>
      <c r="G121" s="61"/>
      <c r="H121" s="61"/>
      <c r="I121" s="61"/>
      <c r="J121" s="61"/>
      <c r="K121" s="61"/>
      <c r="L121" s="61"/>
    </row>
    <row r="122" spans="2:12" x14ac:dyDescent="0.25">
      <c r="C122" s="61"/>
      <c r="D122" s="61"/>
      <c r="E122" s="61"/>
      <c r="F122" s="61"/>
      <c r="G122" s="61"/>
      <c r="H122" s="61"/>
      <c r="I122" s="61"/>
      <c r="J122" s="61"/>
      <c r="K122" s="61"/>
      <c r="L122" s="61"/>
    </row>
    <row r="123" spans="2:12" x14ac:dyDescent="0.25">
      <c r="C123" s="61"/>
      <c r="D123" s="61"/>
      <c r="E123" s="61"/>
      <c r="F123" s="61"/>
      <c r="G123" s="61"/>
      <c r="H123" s="61"/>
      <c r="I123" s="61"/>
      <c r="J123" s="61"/>
      <c r="K123" s="61"/>
      <c r="L123" s="61"/>
    </row>
    <row r="124" spans="2:12" x14ac:dyDescent="0.25">
      <c r="C124" s="61"/>
      <c r="D124" s="61"/>
      <c r="E124" s="61"/>
      <c r="F124" s="61"/>
      <c r="G124" s="61"/>
      <c r="H124" s="61"/>
      <c r="I124" s="61"/>
      <c r="J124" s="61"/>
      <c r="K124" s="61"/>
      <c r="L124" s="61"/>
    </row>
    <row r="125" spans="2:12" x14ac:dyDescent="0.25">
      <c r="C125" s="61"/>
      <c r="D125" s="61"/>
      <c r="E125" s="61"/>
      <c r="F125" s="61"/>
      <c r="G125" s="61"/>
      <c r="H125" s="61"/>
      <c r="I125" s="61"/>
      <c r="J125" s="61"/>
      <c r="K125" s="61"/>
      <c r="L125" s="61"/>
    </row>
    <row r="126" spans="2:12" x14ac:dyDescent="0.25">
      <c r="C126" s="61"/>
      <c r="D126" s="61"/>
      <c r="E126" s="61"/>
      <c r="F126" s="61"/>
      <c r="G126" s="61"/>
      <c r="H126" s="61"/>
      <c r="I126" s="61"/>
      <c r="J126" s="61"/>
      <c r="K126" s="61"/>
      <c r="L126" s="61"/>
    </row>
    <row r="127" spans="2:12" x14ac:dyDescent="0.25">
      <c r="C127" s="61"/>
      <c r="D127" s="61"/>
      <c r="E127" s="61"/>
      <c r="F127" s="61"/>
      <c r="G127" s="61"/>
      <c r="H127" s="61"/>
      <c r="I127" s="61"/>
      <c r="J127" s="61"/>
      <c r="K127" s="61"/>
      <c r="L127" s="61"/>
    </row>
    <row r="128" spans="2:12" x14ac:dyDescent="0.25">
      <c r="C128" s="61"/>
      <c r="D128" s="61"/>
      <c r="E128" s="61"/>
      <c r="F128" s="61"/>
      <c r="G128" s="61"/>
      <c r="H128" s="61"/>
      <c r="I128" s="61"/>
      <c r="J128" s="61"/>
      <c r="K128" s="61"/>
      <c r="L128" s="61"/>
    </row>
    <row r="129" spans="1:12" x14ac:dyDescent="0.25">
      <c r="C129" s="61"/>
      <c r="D129" s="61"/>
      <c r="E129" s="61"/>
      <c r="F129" s="61"/>
      <c r="G129" s="61"/>
      <c r="H129" s="61"/>
      <c r="I129" s="61"/>
      <c r="J129" s="61"/>
      <c r="K129" s="61"/>
      <c r="L129" s="61"/>
    </row>
    <row r="130" spans="1:12" x14ac:dyDescent="0.25">
      <c r="C130" s="61"/>
      <c r="D130" s="61"/>
      <c r="E130" s="61"/>
      <c r="F130" s="61"/>
      <c r="G130" s="126">
        <v>24</v>
      </c>
      <c r="H130" s="61"/>
      <c r="I130" s="61"/>
      <c r="J130" s="61"/>
      <c r="K130" s="61"/>
      <c r="L130" s="61"/>
    </row>
    <row r="131" spans="1:12" ht="12.6" customHeight="1" x14ac:dyDescent="0.25"/>
    <row r="132" spans="1:12" ht="12.6" customHeight="1" x14ac:dyDescent="0.25">
      <c r="A132" s="250" t="s">
        <v>22</v>
      </c>
      <c r="B132" s="250"/>
      <c r="C132" s="250"/>
      <c r="D132" s="250"/>
      <c r="E132" s="250"/>
      <c r="F132" s="250"/>
      <c r="G132" s="250"/>
      <c r="H132" s="250"/>
      <c r="I132" s="250"/>
      <c r="J132" s="250"/>
      <c r="K132" s="250"/>
      <c r="L132" s="250"/>
    </row>
    <row r="133" spans="1:12" ht="12.6" customHeight="1" x14ac:dyDescent="0.25">
      <c r="A133" s="251" t="s">
        <v>439</v>
      </c>
      <c r="B133" s="251"/>
      <c r="C133" s="251"/>
      <c r="D133" s="251"/>
      <c r="E133" s="251"/>
      <c r="F133" s="251"/>
      <c r="G133" s="251"/>
      <c r="H133" s="251"/>
      <c r="I133" s="251"/>
      <c r="J133" s="251"/>
      <c r="K133" s="251"/>
      <c r="L133" s="251"/>
    </row>
    <row r="134" spans="1:12" ht="12.6" customHeight="1" x14ac:dyDescent="0.25">
      <c r="A134" s="251" t="s">
        <v>455</v>
      </c>
      <c r="B134" s="251"/>
      <c r="C134" s="251"/>
      <c r="D134" s="251"/>
      <c r="E134" s="251"/>
      <c r="F134" s="251"/>
      <c r="G134" s="251"/>
      <c r="H134" s="251"/>
      <c r="I134" s="251"/>
      <c r="J134" s="251"/>
      <c r="K134" s="251"/>
      <c r="L134" s="251"/>
    </row>
    <row r="135" spans="1:12" ht="12.6" customHeight="1" x14ac:dyDescent="0.25">
      <c r="A135" s="250" t="s">
        <v>22</v>
      </c>
      <c r="B135" s="250"/>
      <c r="C135" s="250"/>
      <c r="D135" s="250"/>
      <c r="E135" s="250"/>
      <c r="F135" s="250"/>
      <c r="G135" s="250"/>
      <c r="H135" s="250"/>
      <c r="I135" s="250"/>
      <c r="J135" s="250"/>
      <c r="K135" s="250"/>
      <c r="L135" s="250"/>
    </row>
    <row r="136" spans="1:12" ht="12.6" customHeight="1" x14ac:dyDescent="0.25"/>
    <row r="137" spans="1:12" ht="213" customHeight="1" x14ac:dyDescent="0.25">
      <c r="C137" s="234" t="s">
        <v>485</v>
      </c>
      <c r="D137" s="234"/>
      <c r="E137" s="234"/>
      <c r="F137" s="234"/>
      <c r="G137" s="234"/>
      <c r="H137" s="234"/>
      <c r="I137" s="234"/>
      <c r="J137" s="234"/>
      <c r="K137" s="234"/>
      <c r="L137" s="234"/>
    </row>
    <row r="139" spans="1:12" x14ac:dyDescent="0.25">
      <c r="C139" s="26" t="s">
        <v>486</v>
      </c>
    </row>
    <row r="141" spans="1:12" x14ac:dyDescent="0.25">
      <c r="B141" s="25">
        <v>1.1200000000000001</v>
      </c>
      <c r="C141" s="25" t="s">
        <v>487</v>
      </c>
      <c r="D141" s="25"/>
    </row>
    <row r="143" spans="1:12" ht="29.1" customHeight="1" x14ac:dyDescent="0.25">
      <c r="C143" s="234" t="s">
        <v>488</v>
      </c>
      <c r="D143" s="234"/>
      <c r="E143" s="234"/>
      <c r="F143" s="234"/>
      <c r="G143" s="234"/>
      <c r="H143" s="234"/>
      <c r="I143" s="234"/>
      <c r="J143" s="234"/>
      <c r="K143" s="234"/>
      <c r="L143" s="234"/>
    </row>
    <row r="145" spans="1:12" ht="43.5" customHeight="1" x14ac:dyDescent="0.25">
      <c r="C145" s="234" t="s">
        <v>489</v>
      </c>
      <c r="D145" s="234"/>
      <c r="E145" s="234"/>
      <c r="F145" s="234"/>
      <c r="G145" s="234"/>
      <c r="H145" s="234"/>
      <c r="I145" s="234"/>
      <c r="J145" s="234"/>
      <c r="K145" s="234"/>
      <c r="L145" s="234"/>
    </row>
    <row r="147" spans="1:12" ht="28.5" customHeight="1" x14ac:dyDescent="0.25">
      <c r="C147" s="234" t="s">
        <v>490</v>
      </c>
      <c r="D147" s="234"/>
      <c r="E147" s="234"/>
      <c r="F147" s="234"/>
      <c r="G147" s="234"/>
      <c r="H147" s="234"/>
      <c r="I147" s="234"/>
      <c r="J147" s="234"/>
      <c r="K147" s="234"/>
      <c r="L147" s="234"/>
    </row>
    <row r="149" spans="1:12" x14ac:dyDescent="0.25">
      <c r="B149" s="25">
        <v>1.1299999999999999</v>
      </c>
      <c r="C149" s="25" t="s">
        <v>491</v>
      </c>
      <c r="D149" s="25"/>
      <c r="E149" s="25"/>
      <c r="F149" s="25"/>
      <c r="G149" s="25"/>
      <c r="H149" s="25"/>
    </row>
    <row r="151" spans="1:12" ht="43.5" customHeight="1" x14ac:dyDescent="0.25">
      <c r="C151" s="234" t="s">
        <v>492</v>
      </c>
      <c r="D151" s="234"/>
      <c r="E151" s="234"/>
      <c r="F151" s="234"/>
      <c r="G151" s="234"/>
      <c r="H151" s="234"/>
      <c r="I151" s="234"/>
      <c r="J151" s="234"/>
      <c r="K151" s="234"/>
      <c r="L151" s="234"/>
    </row>
    <row r="153" spans="1:12" x14ac:dyDescent="0.25">
      <c r="C153" s="26" t="s">
        <v>493</v>
      </c>
    </row>
    <row r="155" spans="1:12" ht="60" customHeight="1" x14ac:dyDescent="0.25">
      <c r="C155" s="234" t="s">
        <v>494</v>
      </c>
      <c r="D155" s="234"/>
      <c r="E155" s="234"/>
      <c r="F155" s="234"/>
      <c r="G155" s="234"/>
      <c r="H155" s="234"/>
      <c r="I155" s="234"/>
      <c r="J155" s="234"/>
      <c r="K155" s="234"/>
      <c r="L155" s="234"/>
    </row>
    <row r="158" spans="1:12" x14ac:dyDescent="0.25">
      <c r="G158" s="10">
        <v>25</v>
      </c>
    </row>
    <row r="160" spans="1:12" x14ac:dyDescent="0.25">
      <c r="A160" s="250" t="s">
        <v>22</v>
      </c>
      <c r="B160" s="250"/>
      <c r="C160" s="250"/>
      <c r="D160" s="250"/>
      <c r="E160" s="250"/>
      <c r="F160" s="250"/>
      <c r="G160" s="250"/>
      <c r="H160" s="250"/>
      <c r="I160" s="250"/>
      <c r="J160" s="250"/>
      <c r="K160" s="250"/>
      <c r="L160" s="250"/>
    </row>
    <row r="161" spans="1:15" x14ac:dyDescent="0.25">
      <c r="A161" s="251" t="s">
        <v>439</v>
      </c>
      <c r="B161" s="251"/>
      <c r="C161" s="251"/>
      <c r="D161" s="251"/>
      <c r="E161" s="251"/>
      <c r="F161" s="251"/>
      <c r="G161" s="251"/>
      <c r="H161" s="251"/>
      <c r="I161" s="251"/>
      <c r="J161" s="251"/>
      <c r="K161" s="251"/>
      <c r="L161" s="251"/>
    </row>
    <row r="162" spans="1:15" x14ac:dyDescent="0.25">
      <c r="A162" s="251" t="s">
        <v>455</v>
      </c>
      <c r="B162" s="251"/>
      <c r="C162" s="251"/>
      <c r="D162" s="251"/>
      <c r="E162" s="251"/>
      <c r="F162" s="251"/>
      <c r="G162" s="251"/>
      <c r="H162" s="251"/>
      <c r="I162" s="251"/>
      <c r="J162" s="251"/>
      <c r="K162" s="251"/>
      <c r="L162" s="251"/>
    </row>
    <row r="163" spans="1:15" x14ac:dyDescent="0.25">
      <c r="A163" s="250" t="s">
        <v>22</v>
      </c>
      <c r="B163" s="250"/>
      <c r="C163" s="250"/>
      <c r="D163" s="250"/>
      <c r="E163" s="250"/>
      <c r="F163" s="250"/>
      <c r="G163" s="250"/>
      <c r="H163" s="250"/>
      <c r="I163" s="250"/>
      <c r="J163" s="250"/>
      <c r="K163" s="250"/>
      <c r="L163" s="250"/>
    </row>
    <row r="165" spans="1:15" ht="138" customHeight="1" x14ac:dyDescent="0.25">
      <c r="C165" s="234" t="s">
        <v>495</v>
      </c>
      <c r="D165" s="234"/>
      <c r="E165" s="234"/>
      <c r="F165" s="234"/>
      <c r="G165" s="234"/>
      <c r="H165" s="234"/>
      <c r="I165" s="234"/>
      <c r="J165" s="234"/>
      <c r="K165" s="234"/>
      <c r="L165" s="234"/>
    </row>
    <row r="169" spans="1:15" x14ac:dyDescent="0.25">
      <c r="G169" s="29"/>
      <c r="H169" s="29"/>
      <c r="I169" s="29"/>
      <c r="K169" s="29"/>
      <c r="M169" s="29"/>
      <c r="O169" s="29"/>
    </row>
    <row r="200" spans="7:7" x14ac:dyDescent="0.25">
      <c r="G200" s="10">
        <v>26</v>
      </c>
    </row>
    <row r="453" spans="1:12" x14ac:dyDescent="0.25">
      <c r="A453" s="176"/>
      <c r="B453" s="176"/>
      <c r="C453" s="176"/>
      <c r="D453" s="176"/>
      <c r="E453" s="176"/>
      <c r="F453" s="176"/>
      <c r="G453" s="176"/>
      <c r="H453" s="176"/>
      <c r="I453" s="176"/>
      <c r="J453" s="176"/>
      <c r="K453" s="176"/>
      <c r="L453" s="176"/>
    </row>
    <row r="454" spans="1:12" x14ac:dyDescent="0.25">
      <c r="A454" s="176"/>
      <c r="B454" s="176"/>
      <c r="C454" s="176"/>
      <c r="D454" s="176"/>
      <c r="E454" s="176"/>
      <c r="F454" s="176"/>
      <c r="G454" s="176"/>
      <c r="H454" s="176"/>
      <c r="I454" s="176"/>
      <c r="J454" s="176"/>
      <c r="K454" s="176"/>
      <c r="L454" s="176"/>
    </row>
    <row r="455" spans="1:12" x14ac:dyDescent="0.25">
      <c r="A455" s="176"/>
      <c r="B455" s="176"/>
      <c r="C455" s="176"/>
      <c r="D455" s="176"/>
      <c r="E455" s="176"/>
      <c r="F455" s="176"/>
      <c r="G455" s="176"/>
      <c r="H455" s="176"/>
      <c r="I455" s="176"/>
      <c r="J455" s="176"/>
      <c r="K455" s="176"/>
      <c r="L455" s="176"/>
    </row>
    <row r="456" spans="1:12" x14ac:dyDescent="0.25">
      <c r="A456" s="176"/>
      <c r="B456" s="176"/>
      <c r="C456" s="176"/>
      <c r="D456" s="176"/>
      <c r="E456" s="176"/>
      <c r="F456" s="176"/>
      <c r="G456" s="176"/>
      <c r="H456" s="176"/>
      <c r="I456" s="176"/>
      <c r="J456" s="176"/>
      <c r="K456" s="176"/>
      <c r="L456" s="176"/>
    </row>
    <row r="457" spans="1:12" x14ac:dyDescent="0.25">
      <c r="A457" s="176"/>
      <c r="B457" s="176"/>
      <c r="C457" s="176"/>
      <c r="D457" s="176"/>
      <c r="E457" s="176"/>
      <c r="F457" s="176"/>
      <c r="G457" s="176"/>
      <c r="H457" s="176"/>
      <c r="I457" s="176"/>
      <c r="J457" s="176"/>
      <c r="K457" s="176"/>
      <c r="L457" s="176"/>
    </row>
    <row r="458" spans="1:12" x14ac:dyDescent="0.25">
      <c r="A458" s="176"/>
      <c r="B458" s="176"/>
      <c r="C458" s="176"/>
      <c r="D458" s="176"/>
      <c r="E458" s="176"/>
      <c r="F458" s="176"/>
      <c r="G458" s="176"/>
      <c r="H458" s="176"/>
      <c r="I458" s="176"/>
      <c r="J458" s="176"/>
      <c r="K458" s="176"/>
      <c r="L458" s="176"/>
    </row>
    <row r="459" spans="1:12" x14ac:dyDescent="0.25">
      <c r="A459" s="176"/>
      <c r="B459" s="176"/>
      <c r="C459" s="176"/>
      <c r="D459" s="176"/>
      <c r="E459" s="176"/>
      <c r="F459" s="176"/>
      <c r="G459" s="176"/>
      <c r="H459" s="176"/>
      <c r="I459" s="176"/>
      <c r="J459" s="176"/>
      <c r="K459" s="176"/>
      <c r="L459" s="176"/>
    </row>
    <row r="460" spans="1:12" x14ac:dyDescent="0.25">
      <c r="A460" s="176"/>
      <c r="B460" s="176"/>
      <c r="C460" s="176"/>
      <c r="D460" s="176"/>
      <c r="E460" s="176"/>
      <c r="F460" s="176"/>
      <c r="G460" s="176"/>
      <c r="H460" s="176"/>
      <c r="I460" s="176"/>
      <c r="J460" s="176"/>
      <c r="K460" s="176"/>
      <c r="L460" s="176"/>
    </row>
    <row r="461" spans="1:12" x14ac:dyDescent="0.25">
      <c r="A461" s="176"/>
      <c r="B461" s="176"/>
      <c r="C461" s="176"/>
      <c r="D461" s="176"/>
      <c r="E461" s="176"/>
      <c r="F461" s="176"/>
      <c r="G461" s="176"/>
      <c r="H461" s="176"/>
      <c r="I461" s="176"/>
      <c r="J461" s="176"/>
      <c r="K461" s="176"/>
      <c r="L461" s="176"/>
    </row>
    <row r="462" spans="1:12" x14ac:dyDescent="0.25">
      <c r="A462" s="176"/>
      <c r="B462" s="176"/>
      <c r="C462" s="176"/>
      <c r="D462" s="176"/>
      <c r="E462" s="176"/>
      <c r="F462" s="176"/>
      <c r="G462" s="176"/>
      <c r="H462" s="176"/>
      <c r="I462" s="176"/>
      <c r="J462" s="176"/>
      <c r="K462" s="176"/>
      <c r="L462" s="176"/>
    </row>
    <row r="463" spans="1:12" x14ac:dyDescent="0.25">
      <c r="A463" s="176"/>
      <c r="B463" s="176"/>
      <c r="C463" s="176"/>
      <c r="D463" s="176"/>
      <c r="E463" s="176"/>
      <c r="F463" s="176"/>
      <c r="G463" s="176"/>
      <c r="H463" s="176"/>
      <c r="I463" s="176"/>
      <c r="J463" s="176"/>
      <c r="K463" s="176"/>
      <c r="L463" s="176"/>
    </row>
  </sheetData>
  <mergeCells count="58">
    <mergeCell ref="A160:L160"/>
    <mergeCell ref="A161:L161"/>
    <mergeCell ref="A162:L162"/>
    <mergeCell ref="A163:L163"/>
    <mergeCell ref="C112:L112"/>
    <mergeCell ref="C116:L116"/>
    <mergeCell ref="C118:L118"/>
    <mergeCell ref="C137:L137"/>
    <mergeCell ref="A132:L132"/>
    <mergeCell ref="A133:L133"/>
    <mergeCell ref="A134:L134"/>
    <mergeCell ref="A135:L135"/>
    <mergeCell ref="C143:L143"/>
    <mergeCell ref="C145:L145"/>
    <mergeCell ref="C147:L147"/>
    <mergeCell ref="C151:L151"/>
    <mergeCell ref="C95:L95"/>
    <mergeCell ref="C97:L97"/>
    <mergeCell ref="C108:L108"/>
    <mergeCell ref="A101:L101"/>
    <mergeCell ref="A102:L102"/>
    <mergeCell ref="A103:L103"/>
    <mergeCell ref="A104:L104"/>
    <mergeCell ref="B106:F106"/>
    <mergeCell ref="C59:L59"/>
    <mergeCell ref="C65:L65"/>
    <mergeCell ref="C67:L67"/>
    <mergeCell ref="C77:L77"/>
    <mergeCell ref="A70:L70"/>
    <mergeCell ref="B75:F75"/>
    <mergeCell ref="C89:L89"/>
    <mergeCell ref="C93:L93"/>
    <mergeCell ref="A71:L71"/>
    <mergeCell ref="A72:L72"/>
    <mergeCell ref="A73:L73"/>
    <mergeCell ref="C81:L81"/>
    <mergeCell ref="C85:L85"/>
    <mergeCell ref="C28:L28"/>
    <mergeCell ref="A36:L36"/>
    <mergeCell ref="A37:L37"/>
    <mergeCell ref="A38:L38"/>
    <mergeCell ref="C48:L57"/>
    <mergeCell ref="C155:L155"/>
    <mergeCell ref="C165:L165"/>
    <mergeCell ref="A1:L1"/>
    <mergeCell ref="A2:L2"/>
    <mergeCell ref="A3:L3"/>
    <mergeCell ref="A4:L4"/>
    <mergeCell ref="B5:D5"/>
    <mergeCell ref="C10:L11"/>
    <mergeCell ref="C15:L15"/>
    <mergeCell ref="C20:L20"/>
    <mergeCell ref="C24:L24"/>
    <mergeCell ref="C26:L26"/>
    <mergeCell ref="A39:L39"/>
    <mergeCell ref="C44:L44"/>
    <mergeCell ref="B40:F40"/>
    <mergeCell ref="C42:L42"/>
  </mergeCells>
  <pageMargins left="0.25" right="0.25" top="0.75" bottom="0.75" header="0.3" footer="0.3"/>
  <pageSetup paperSize="9" scale="95" orientation="portrait" r:id="rId1"/>
  <headerFooter>
    <oddHeader>&amp;CPEASLAKE FREE SCHOOL LIMITED
(A company limited by guarantee)</oddHeader>
  </headerFooter>
  <rowBreaks count="4" manualBreakCount="4">
    <brk id="69" max="11" man="1"/>
    <brk id="100" max="11" man="1"/>
    <brk id="130" max="16383" man="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61"/>
  <sheetViews>
    <sheetView view="pageLayout" topLeftCell="A17" zoomScaleNormal="100" workbookViewId="0">
      <selection activeCell="N9" sqref="N9"/>
    </sheetView>
  </sheetViews>
  <sheetFormatPr defaultRowHeight="15" x14ac:dyDescent="0.25"/>
  <cols>
    <col min="1" max="1" width="5.140625" style="40" customWidth="1"/>
    <col min="2" max="2" width="4.85546875" customWidth="1"/>
    <col min="3" max="3" width="36.140625" customWidth="1"/>
    <col min="4" max="4" width="12" customWidth="1"/>
    <col min="5" max="5" width="1.42578125" customWidth="1"/>
    <col min="6" max="6" width="12.85546875" customWidth="1"/>
    <col min="7" max="7" width="1.42578125" customWidth="1"/>
    <col min="8" max="8" width="10.5703125" customWidth="1"/>
    <col min="9" max="9" width="1.42578125" customWidth="1"/>
    <col min="10" max="10" width="10.5703125" customWidth="1"/>
    <col min="11" max="11" width="1.42578125" customWidth="1"/>
    <col min="12" max="12" width="10.5703125" customWidth="1"/>
    <col min="13" max="13" width="11.28515625" bestFit="1" customWidth="1"/>
    <col min="14" max="14" width="55.5703125" bestFit="1" customWidth="1"/>
  </cols>
  <sheetData>
    <row r="2" spans="1:12" x14ac:dyDescent="0.25">
      <c r="A2" s="241" t="s">
        <v>22</v>
      </c>
      <c r="B2" s="241"/>
      <c r="C2" s="241"/>
      <c r="D2" s="241"/>
      <c r="E2" s="241"/>
      <c r="F2" s="241"/>
      <c r="G2" s="241"/>
      <c r="H2" s="241"/>
      <c r="I2" s="241"/>
      <c r="J2" s="241"/>
      <c r="K2" s="241"/>
      <c r="L2" s="241"/>
    </row>
    <row r="3" spans="1:12" ht="14.45" customHeight="1" x14ac:dyDescent="0.25">
      <c r="A3" s="251" t="s">
        <v>439</v>
      </c>
      <c r="B3" s="251"/>
      <c r="C3" s="251"/>
      <c r="D3" s="251"/>
      <c r="E3" s="251"/>
      <c r="F3" s="251"/>
      <c r="G3" s="251"/>
      <c r="H3" s="251"/>
      <c r="I3" s="251"/>
      <c r="J3" s="251"/>
      <c r="K3" s="251"/>
      <c r="L3" s="251"/>
    </row>
    <row r="4" spans="1:12" ht="14.45" customHeight="1" x14ac:dyDescent="0.25">
      <c r="A4" s="251" t="s">
        <v>24</v>
      </c>
      <c r="B4" s="251"/>
      <c r="C4" s="251"/>
      <c r="D4" s="251"/>
      <c r="E4" s="251"/>
      <c r="F4" s="251"/>
      <c r="G4" s="251"/>
      <c r="H4" s="251"/>
      <c r="I4" s="251"/>
      <c r="J4" s="251"/>
      <c r="K4" s="251"/>
      <c r="L4" s="251"/>
    </row>
    <row r="5" spans="1:12" x14ac:dyDescent="0.25">
      <c r="A5" s="241" t="s">
        <v>22</v>
      </c>
      <c r="B5" s="241"/>
      <c r="C5" s="241"/>
      <c r="D5" s="241"/>
      <c r="E5" s="241"/>
      <c r="F5" s="241"/>
      <c r="G5" s="241"/>
      <c r="H5" s="241"/>
      <c r="I5" s="241"/>
      <c r="J5" s="241"/>
      <c r="K5" s="241"/>
      <c r="L5" s="241"/>
    </row>
    <row r="6" spans="1:12" x14ac:dyDescent="0.25">
      <c r="B6" s="1"/>
      <c r="C6" s="1"/>
      <c r="D6" s="1"/>
      <c r="E6" s="1"/>
      <c r="F6" s="1"/>
      <c r="G6" s="1"/>
      <c r="H6" s="1"/>
      <c r="I6" s="1"/>
      <c r="J6" s="1"/>
      <c r="K6" s="1"/>
      <c r="L6" s="1"/>
    </row>
    <row r="7" spans="1:12" x14ac:dyDescent="0.25">
      <c r="A7" s="41" t="s">
        <v>496</v>
      </c>
      <c r="B7" s="30" t="s">
        <v>497</v>
      </c>
      <c r="C7" s="30"/>
      <c r="D7" s="30"/>
      <c r="E7" s="1"/>
      <c r="F7" s="1"/>
      <c r="G7" s="1"/>
      <c r="H7" s="1"/>
      <c r="I7" s="1"/>
      <c r="J7" s="1"/>
      <c r="K7" s="1"/>
      <c r="L7" s="1"/>
    </row>
    <row r="8" spans="1:12" s="12" customFormat="1" x14ac:dyDescent="0.25">
      <c r="A8" s="41"/>
      <c r="E8" s="30"/>
      <c r="F8" s="30"/>
      <c r="G8" s="30"/>
    </row>
    <row r="9" spans="1:12" ht="60" x14ac:dyDescent="0.25">
      <c r="A9" s="24"/>
      <c r="D9" s="16" t="s">
        <v>498</v>
      </c>
      <c r="F9" s="16" t="s">
        <v>499</v>
      </c>
      <c r="H9" s="16" t="s">
        <v>500</v>
      </c>
      <c r="J9" s="16" t="s">
        <v>390</v>
      </c>
      <c r="L9" s="17" t="s">
        <v>391</v>
      </c>
    </row>
    <row r="10" spans="1:12" x14ac:dyDescent="0.25">
      <c r="C10" s="15"/>
      <c r="D10" s="15" t="s">
        <v>392</v>
      </c>
      <c r="F10" s="15" t="s">
        <v>392</v>
      </c>
      <c r="H10" s="15" t="s">
        <v>392</v>
      </c>
      <c r="J10" s="15" t="s">
        <v>392</v>
      </c>
      <c r="L10" s="15" t="s">
        <v>392</v>
      </c>
    </row>
    <row r="11" spans="1:12" x14ac:dyDescent="0.25">
      <c r="H11" s="12"/>
    </row>
    <row r="13" spans="1:12" ht="15.75" thickBot="1" x14ac:dyDescent="0.3">
      <c r="B13" t="s">
        <v>501</v>
      </c>
      <c r="C13" s="32"/>
      <c r="D13" s="82">
        <v>0</v>
      </c>
      <c r="E13" s="33"/>
      <c r="F13" s="91">
        <f>7039.5+1109.25+2058+1089.92</f>
        <v>11296.67</v>
      </c>
      <c r="G13" s="33">
        <v>0</v>
      </c>
      <c r="H13" s="82">
        <v>0</v>
      </c>
      <c r="I13" s="33"/>
      <c r="J13" s="91">
        <f>D13+F13+H13</f>
        <v>11296.67</v>
      </c>
      <c r="K13" s="33"/>
      <c r="L13" s="38">
        <f>J15</f>
        <v>13391</v>
      </c>
    </row>
    <row r="14" spans="1:12" ht="15.75" thickTop="1" x14ac:dyDescent="0.25">
      <c r="C14" s="32"/>
      <c r="D14" s="79"/>
      <c r="E14" s="33"/>
      <c r="F14" s="39"/>
      <c r="G14" s="33"/>
      <c r="H14" s="98"/>
      <c r="I14" s="33"/>
      <c r="J14" s="39"/>
      <c r="K14" s="33"/>
      <c r="L14" s="100"/>
    </row>
    <row r="15" spans="1:12" ht="15.75" thickBot="1" x14ac:dyDescent="0.3">
      <c r="B15" s="20" t="s">
        <v>502</v>
      </c>
      <c r="C15" s="32"/>
      <c r="D15" s="82">
        <v>0</v>
      </c>
      <c r="E15" s="33"/>
      <c r="F15" s="91">
        <v>13391</v>
      </c>
      <c r="G15" s="33"/>
      <c r="H15" s="99">
        <v>0</v>
      </c>
      <c r="I15" s="33"/>
      <c r="J15" s="91">
        <f>SUM(D15:H15)</f>
        <v>13391</v>
      </c>
      <c r="K15" s="33"/>
      <c r="L15" s="128"/>
    </row>
    <row r="16" spans="1:12" ht="15.75" thickTop="1" x14ac:dyDescent="0.25">
      <c r="C16" s="15"/>
      <c r="D16" s="19"/>
      <c r="E16" s="15"/>
      <c r="F16" s="19"/>
      <c r="G16" s="15"/>
      <c r="H16" s="19"/>
      <c r="I16" s="15"/>
      <c r="J16" s="19"/>
      <c r="K16" s="15"/>
      <c r="L16" s="21"/>
    </row>
    <row r="17" spans="1:12" x14ac:dyDescent="0.25">
      <c r="D17" s="19"/>
      <c r="E17" s="15"/>
      <c r="F17" s="19"/>
      <c r="G17" s="15"/>
      <c r="H17" s="19"/>
      <c r="I17" s="15"/>
      <c r="J17" s="19"/>
      <c r="K17" s="15"/>
      <c r="L17" s="21"/>
    </row>
    <row r="19" spans="1:12" x14ac:dyDescent="0.25">
      <c r="A19" s="40" t="s">
        <v>503</v>
      </c>
      <c r="B19" s="30" t="s">
        <v>504</v>
      </c>
    </row>
    <row r="20" spans="1:12" x14ac:dyDescent="0.25">
      <c r="B20" s="30"/>
    </row>
    <row r="21" spans="1:12" ht="45" x14ac:dyDescent="0.25">
      <c r="B21" s="30"/>
      <c r="F21" s="16" t="s">
        <v>505</v>
      </c>
      <c r="H21" s="16" t="s">
        <v>506</v>
      </c>
      <c r="J21" s="16" t="s">
        <v>390</v>
      </c>
      <c r="L21" s="17" t="s">
        <v>391</v>
      </c>
    </row>
    <row r="22" spans="1:12" x14ac:dyDescent="0.25">
      <c r="B22" s="30"/>
      <c r="F22" s="15" t="s">
        <v>392</v>
      </c>
      <c r="H22" s="15" t="s">
        <v>392</v>
      </c>
      <c r="J22" s="15" t="s">
        <v>392</v>
      </c>
      <c r="L22" s="15" t="s">
        <v>392</v>
      </c>
    </row>
    <row r="24" spans="1:12" x14ac:dyDescent="0.25">
      <c r="B24" s="2" t="s">
        <v>507</v>
      </c>
    </row>
    <row r="26" spans="1:12" x14ac:dyDescent="0.25">
      <c r="B26" t="s">
        <v>508</v>
      </c>
      <c r="F26" s="79">
        <v>0</v>
      </c>
      <c r="H26" s="18">
        <v>8697.5</v>
      </c>
      <c r="J26" s="18">
        <f t="shared" ref="J26:J31" si="0">SUM(F26:I26)</f>
        <v>8697.5</v>
      </c>
      <c r="L26" s="18">
        <v>8720</v>
      </c>
    </row>
    <row r="27" spans="1:12" x14ac:dyDescent="0.25">
      <c r="B27" t="s">
        <v>509</v>
      </c>
      <c r="F27" s="79">
        <v>0</v>
      </c>
      <c r="H27" s="18">
        <f>235204.85+1326.25</f>
        <v>236531.1</v>
      </c>
      <c r="J27" s="18">
        <f t="shared" si="0"/>
        <v>236531.1</v>
      </c>
      <c r="L27" s="18">
        <v>227633</v>
      </c>
    </row>
    <row r="28" spans="1:12" x14ac:dyDescent="0.25">
      <c r="B28" t="s">
        <v>510</v>
      </c>
      <c r="F28" s="79">
        <v>0</v>
      </c>
      <c r="H28" s="18">
        <v>10270</v>
      </c>
      <c r="J28" s="18">
        <f t="shared" si="0"/>
        <v>10270</v>
      </c>
      <c r="L28" s="18">
        <v>11144</v>
      </c>
    </row>
    <row r="29" spans="1:12" x14ac:dyDescent="0.25">
      <c r="B29" t="s">
        <v>511</v>
      </c>
      <c r="F29" s="79">
        <v>0</v>
      </c>
      <c r="H29" s="18">
        <v>18534</v>
      </c>
      <c r="J29" s="18">
        <f t="shared" si="0"/>
        <v>18534</v>
      </c>
      <c r="L29" s="34">
        <v>3137</v>
      </c>
    </row>
    <row r="30" spans="1:12" x14ac:dyDescent="0.25">
      <c r="B30" t="s">
        <v>512</v>
      </c>
      <c r="F30" s="80">
        <v>0</v>
      </c>
      <c r="H30" s="36">
        <v>16210</v>
      </c>
      <c r="J30" s="36">
        <f t="shared" si="0"/>
        <v>16210</v>
      </c>
      <c r="L30" s="36">
        <v>16180</v>
      </c>
    </row>
    <row r="31" spans="1:12" ht="14.45" customHeight="1" thickBot="1" x14ac:dyDescent="0.3">
      <c r="F31" s="81">
        <f>SUM(F26:F30)</f>
        <v>0</v>
      </c>
      <c r="H31" s="38">
        <f>SUM(H26:H30)</f>
        <v>290242.59999999998</v>
      </c>
      <c r="J31" s="38">
        <f t="shared" si="0"/>
        <v>290242.59999999998</v>
      </c>
      <c r="L31" s="38">
        <f>SUM(L26:L30)</f>
        <v>266814</v>
      </c>
    </row>
    <row r="32" spans="1:12" ht="15.75" thickTop="1" x14ac:dyDescent="0.25"/>
    <row r="33" spans="1:12" ht="15.75" thickBot="1" x14ac:dyDescent="0.3">
      <c r="B33" s="20" t="s">
        <v>502</v>
      </c>
      <c r="F33" s="82">
        <v>0</v>
      </c>
      <c r="H33" s="38">
        <f>L31</f>
        <v>266814</v>
      </c>
      <c r="J33" s="38">
        <f>L31</f>
        <v>266814</v>
      </c>
      <c r="L33" s="39"/>
    </row>
    <row r="34" spans="1:12" ht="15.75" thickTop="1" x14ac:dyDescent="0.25">
      <c r="B34" s="20"/>
      <c r="F34" s="34"/>
      <c r="H34" s="39"/>
      <c r="J34" s="39"/>
      <c r="L34" s="39"/>
    </row>
    <row r="35" spans="1:12" x14ac:dyDescent="0.25">
      <c r="A35" s="40" t="s">
        <v>513</v>
      </c>
      <c r="B35" s="2" t="s">
        <v>514</v>
      </c>
    </row>
    <row r="36" spans="1:12" ht="45" x14ac:dyDescent="0.25">
      <c r="F36" s="16" t="s">
        <v>498</v>
      </c>
      <c r="H36" s="16" t="s">
        <v>506</v>
      </c>
      <c r="J36" s="16" t="s">
        <v>390</v>
      </c>
      <c r="L36" s="17" t="s">
        <v>391</v>
      </c>
    </row>
    <row r="37" spans="1:12" x14ac:dyDescent="0.25">
      <c r="B37" s="30"/>
      <c r="F37" s="15" t="s">
        <v>392</v>
      </c>
      <c r="H37" s="15" t="s">
        <v>392</v>
      </c>
      <c r="J37" s="15" t="s">
        <v>392</v>
      </c>
      <c r="L37" s="15" t="s">
        <v>392</v>
      </c>
    </row>
    <row r="38" spans="1:12" x14ac:dyDescent="0.25">
      <c r="B38" s="30"/>
      <c r="F38" s="15"/>
      <c r="H38" s="15"/>
      <c r="J38" s="15"/>
      <c r="L38" s="15"/>
    </row>
    <row r="39" spans="1:12" x14ac:dyDescent="0.25">
      <c r="B39" s="13" t="s">
        <v>515</v>
      </c>
      <c r="F39" s="18">
        <v>0</v>
      </c>
      <c r="G39" s="18"/>
      <c r="H39" s="137">
        <f>11199.7</f>
        <v>11199.7</v>
      </c>
      <c r="I39" s="18"/>
      <c r="J39" s="173">
        <f>SUM(F39:I39)</f>
        <v>11199.7</v>
      </c>
      <c r="K39" s="18"/>
      <c r="L39" s="137">
        <v>9967</v>
      </c>
    </row>
    <row r="40" spans="1:12" x14ac:dyDescent="0.25">
      <c r="B40" s="13" t="s">
        <v>516</v>
      </c>
      <c r="F40" s="18">
        <v>8163.8</v>
      </c>
      <c r="G40" s="18"/>
      <c r="H40" s="137">
        <v>0</v>
      </c>
      <c r="I40" s="18"/>
      <c r="J40" s="173">
        <f>SUM(F40:I40)</f>
        <v>8163.8</v>
      </c>
      <c r="K40" s="18"/>
      <c r="L40" s="137">
        <v>0</v>
      </c>
    </row>
    <row r="41" spans="1:12" x14ac:dyDescent="0.25">
      <c r="B41" t="s">
        <v>517</v>
      </c>
      <c r="F41" s="173">
        <v>493</v>
      </c>
      <c r="G41" s="171"/>
      <c r="H41" s="174">
        <v>0</v>
      </c>
      <c r="I41" s="171"/>
      <c r="J41" s="173">
        <f>SUM(F41:I41)</f>
        <v>493</v>
      </c>
      <c r="K41" s="18"/>
      <c r="L41" s="18">
        <v>538</v>
      </c>
    </row>
    <row r="42" spans="1:12" ht="15.75" thickBot="1" x14ac:dyDescent="0.3">
      <c r="F42" s="175">
        <f>SUM(F39:F41)</f>
        <v>8656.7999999999993</v>
      </c>
      <c r="G42" s="171"/>
      <c r="H42" s="175">
        <f>SUM(H39:H41)</f>
        <v>11199.7</v>
      </c>
      <c r="I42" s="171"/>
      <c r="J42" s="175">
        <f>SUM(J39:J41)</f>
        <v>19856.5</v>
      </c>
      <c r="K42" s="18"/>
      <c r="L42" s="175">
        <f>SUM(L39:L41)</f>
        <v>10505</v>
      </c>
    </row>
    <row r="43" spans="1:12" ht="15.75" thickTop="1" x14ac:dyDescent="0.25">
      <c r="F43" s="18"/>
      <c r="G43" s="18"/>
      <c r="H43" s="18"/>
      <c r="I43" s="18"/>
      <c r="J43" s="18"/>
      <c r="K43" s="18"/>
      <c r="L43" s="18"/>
    </row>
    <row r="44" spans="1:12" ht="15.75" thickBot="1" x14ac:dyDescent="0.3">
      <c r="B44" s="20" t="s">
        <v>502</v>
      </c>
      <c r="F44" s="92">
        <v>538</v>
      </c>
      <c r="G44" s="18"/>
      <c r="H44" s="172">
        <v>9967</v>
      </c>
      <c r="I44" s="18"/>
      <c r="J44" s="92">
        <f>SUM(F44:I44)</f>
        <v>10505</v>
      </c>
      <c r="K44" s="18"/>
      <c r="L44" s="18"/>
    </row>
    <row r="45" spans="1:12" ht="15.75" thickTop="1" x14ac:dyDescent="0.25">
      <c r="D45">
        <v>27</v>
      </c>
    </row>
    <row r="46" spans="1:12" x14ac:dyDescent="0.25">
      <c r="A46" s="241" t="s">
        <v>22</v>
      </c>
      <c r="B46" s="241"/>
      <c r="C46" s="241"/>
      <c r="D46" s="241"/>
      <c r="E46" s="241"/>
      <c r="F46" s="241"/>
      <c r="G46" s="241"/>
      <c r="H46" s="241"/>
      <c r="I46" s="241"/>
      <c r="J46" s="241"/>
      <c r="K46" s="241"/>
      <c r="L46" s="241"/>
    </row>
    <row r="47" spans="1:12" x14ac:dyDescent="0.25">
      <c r="A47" s="251" t="s">
        <v>439</v>
      </c>
      <c r="B47" s="251"/>
      <c r="C47" s="251"/>
      <c r="D47" s="251"/>
      <c r="E47" s="251"/>
      <c r="F47" s="251"/>
      <c r="G47" s="251"/>
      <c r="H47" s="251"/>
      <c r="I47" s="251"/>
      <c r="J47" s="251"/>
      <c r="K47" s="251"/>
      <c r="L47" s="251"/>
    </row>
    <row r="48" spans="1:12" x14ac:dyDescent="0.25">
      <c r="A48" s="251" t="s">
        <v>455</v>
      </c>
      <c r="B48" s="251"/>
      <c r="C48" s="251"/>
      <c r="D48" s="251"/>
      <c r="E48" s="251"/>
      <c r="F48" s="251"/>
      <c r="G48" s="251"/>
      <c r="H48" s="251"/>
      <c r="I48" s="251"/>
      <c r="J48" s="251"/>
      <c r="K48" s="251"/>
      <c r="L48" s="251"/>
    </row>
    <row r="49" spans="1:13" x14ac:dyDescent="0.25">
      <c r="A49" s="241" t="s">
        <v>22</v>
      </c>
      <c r="B49" s="241"/>
      <c r="C49" s="241"/>
      <c r="D49" s="241"/>
      <c r="E49" s="241"/>
      <c r="F49" s="241"/>
      <c r="G49" s="241"/>
      <c r="H49" s="241"/>
      <c r="I49" s="241"/>
      <c r="J49" s="241"/>
      <c r="K49" s="241"/>
      <c r="L49" s="241"/>
    </row>
    <row r="50" spans="1:13" x14ac:dyDescent="0.25">
      <c r="B50" s="1"/>
      <c r="C50" s="1"/>
      <c r="D50" s="1"/>
      <c r="E50" s="1"/>
      <c r="F50" s="1"/>
      <c r="G50" s="1"/>
      <c r="H50" s="1"/>
      <c r="I50" s="1"/>
      <c r="J50" s="1"/>
      <c r="K50" s="1"/>
      <c r="L50" s="1"/>
    </row>
    <row r="51" spans="1:13" x14ac:dyDescent="0.25">
      <c r="A51" s="41" t="s">
        <v>518</v>
      </c>
      <c r="B51" s="30" t="s">
        <v>519</v>
      </c>
      <c r="C51" s="30"/>
      <c r="D51" s="30"/>
      <c r="E51" s="1"/>
      <c r="F51" s="1"/>
      <c r="G51" s="1"/>
      <c r="H51" s="1"/>
      <c r="I51" s="1"/>
      <c r="J51" s="1"/>
      <c r="K51" s="1"/>
      <c r="L51" s="1"/>
    </row>
    <row r="52" spans="1:13" ht="45" x14ac:dyDescent="0.25">
      <c r="F52" s="16" t="s">
        <v>498</v>
      </c>
      <c r="H52" s="16" t="s">
        <v>506</v>
      </c>
      <c r="J52" s="16" t="s">
        <v>390</v>
      </c>
      <c r="L52" s="17" t="s">
        <v>391</v>
      </c>
    </row>
    <row r="53" spans="1:13" x14ac:dyDescent="0.25">
      <c r="B53" s="30"/>
      <c r="F53" s="15" t="s">
        <v>392</v>
      </c>
      <c r="H53" s="15" t="s">
        <v>392</v>
      </c>
      <c r="J53" s="15" t="s">
        <v>392</v>
      </c>
      <c r="L53" s="15" t="s">
        <v>392</v>
      </c>
    </row>
    <row r="55" spans="1:13" ht="15.75" thickBot="1" x14ac:dyDescent="0.3">
      <c r="B55" t="s">
        <v>520</v>
      </c>
      <c r="F55" s="37">
        <v>34</v>
      </c>
      <c r="G55" s="37"/>
      <c r="H55" s="84">
        <v>0</v>
      </c>
      <c r="I55" s="37"/>
      <c r="J55" s="37">
        <f>SUM(F55:I55)</f>
        <v>34</v>
      </c>
      <c r="L55" s="37">
        <f>J57</f>
        <v>41</v>
      </c>
    </row>
    <row r="56" spans="1:13" ht="15.75" thickTop="1" x14ac:dyDescent="0.25"/>
    <row r="57" spans="1:13" ht="15.75" thickBot="1" x14ac:dyDescent="0.3">
      <c r="B57" s="20" t="s">
        <v>502</v>
      </c>
      <c r="F57" s="37">
        <v>41</v>
      </c>
      <c r="H57" s="84">
        <v>0</v>
      </c>
      <c r="J57" s="37">
        <f>SUM(F57:H57)</f>
        <v>41</v>
      </c>
    </row>
    <row r="58" spans="1:13" ht="15.75" thickTop="1" x14ac:dyDescent="0.25"/>
    <row r="60" spans="1:13" x14ac:dyDescent="0.25">
      <c r="A60" s="40" t="s">
        <v>521</v>
      </c>
      <c r="B60" s="2" t="s">
        <v>522</v>
      </c>
    </row>
    <row r="61" spans="1:13" ht="30" x14ac:dyDescent="0.25">
      <c r="D61" s="16" t="s">
        <v>523</v>
      </c>
      <c r="E61" s="15"/>
      <c r="F61" s="16" t="s">
        <v>524</v>
      </c>
      <c r="G61" s="15"/>
      <c r="H61" s="16" t="s">
        <v>525</v>
      </c>
      <c r="I61" s="15"/>
      <c r="J61" s="16" t="s">
        <v>526</v>
      </c>
      <c r="K61" s="15"/>
      <c r="L61" s="17" t="s">
        <v>527</v>
      </c>
      <c r="M61" s="12"/>
    </row>
    <row r="62" spans="1:13" x14ac:dyDescent="0.25">
      <c r="B62" s="30"/>
      <c r="F62" s="15" t="s">
        <v>392</v>
      </c>
      <c r="H62" s="15" t="s">
        <v>392</v>
      </c>
      <c r="J62" s="15" t="s">
        <v>392</v>
      </c>
      <c r="L62" s="15" t="s">
        <v>392</v>
      </c>
    </row>
    <row r="64" spans="1:13" x14ac:dyDescent="0.25">
      <c r="B64" t="s">
        <v>395</v>
      </c>
    </row>
    <row r="65" spans="1:13" s="12" customFormat="1" x14ac:dyDescent="0.25">
      <c r="A65" s="41"/>
      <c r="C65" s="12" t="s">
        <v>528</v>
      </c>
      <c r="D65" s="85">
        <f>139289.51+38842.13+6085.23</f>
        <v>184216.87000000002</v>
      </c>
      <c r="E65" s="85"/>
      <c r="F65" s="86">
        <v>0</v>
      </c>
      <c r="G65" s="85"/>
      <c r="H65" s="85">
        <f>13280.52+14465.1+2730.74+5670.1+307.19+3106.5+3885.21+3921+1354.99+1431.12+445.48-2873.75</f>
        <v>47724.200000000004</v>
      </c>
      <c r="I65" s="85"/>
      <c r="J65" s="85">
        <f>SUM(D65:I65)</f>
        <v>231941.07000000004</v>
      </c>
      <c r="L65" s="42">
        <v>232946</v>
      </c>
      <c r="M65"/>
    </row>
    <row r="66" spans="1:13" s="12" customFormat="1" x14ac:dyDescent="0.25">
      <c r="A66" s="41"/>
      <c r="C66" s="12" t="s">
        <v>529</v>
      </c>
      <c r="D66" s="87">
        <v>25313.35</v>
      </c>
      <c r="E66" s="85"/>
      <c r="F66" s="87">
        <f>10783.16+1293.28</f>
        <v>12076.44</v>
      </c>
      <c r="G66" s="85"/>
      <c r="H66" s="87">
        <f>7713.5+1241.76+8439.15+3051.67-561.94+82-171</f>
        <v>19795.140000000003</v>
      </c>
      <c r="I66" s="85"/>
      <c r="J66" s="87">
        <f>SUM(D66:I66)</f>
        <v>57184.930000000008</v>
      </c>
      <c r="L66" s="43">
        <v>58701</v>
      </c>
      <c r="M66"/>
    </row>
    <row r="67" spans="1:13" ht="15.75" thickBot="1" x14ac:dyDescent="0.3">
      <c r="D67" s="88">
        <f>SUM(D65:D66)</f>
        <v>209530.22000000003</v>
      </c>
      <c r="E67" s="83"/>
      <c r="F67" s="88">
        <f>SUM(F65:F66)</f>
        <v>12076.44</v>
      </c>
      <c r="G67" s="83"/>
      <c r="H67" s="88">
        <f>SUM(H65:H66)</f>
        <v>67519.340000000011</v>
      </c>
      <c r="I67" s="83"/>
      <c r="J67" s="88">
        <f>SUM(J65:J66)</f>
        <v>289126.00000000006</v>
      </c>
      <c r="L67" s="38">
        <f>SUM(L65:L66)</f>
        <v>291647</v>
      </c>
    </row>
    <row r="68" spans="1:13" ht="15.75" thickTop="1" x14ac:dyDescent="0.25">
      <c r="D68" s="101"/>
      <c r="E68" s="83"/>
      <c r="F68" s="101"/>
      <c r="G68" s="83"/>
      <c r="H68" s="101"/>
      <c r="I68" s="83"/>
      <c r="J68" s="101"/>
      <c r="L68" s="39"/>
    </row>
    <row r="69" spans="1:13" ht="30" x14ac:dyDescent="0.25">
      <c r="D69" s="16" t="s">
        <v>530</v>
      </c>
      <c r="E69" s="15"/>
      <c r="F69" s="16" t="s">
        <v>531</v>
      </c>
      <c r="G69" s="15"/>
      <c r="H69" s="16" t="s">
        <v>532</v>
      </c>
      <c r="I69" s="15"/>
      <c r="J69" s="16" t="s">
        <v>527</v>
      </c>
      <c r="K69" s="15"/>
      <c r="L69" s="17"/>
    </row>
    <row r="70" spans="1:13" x14ac:dyDescent="0.25">
      <c r="B70" s="30"/>
      <c r="F70" s="15" t="s">
        <v>392</v>
      </c>
      <c r="H70" s="15" t="s">
        <v>392</v>
      </c>
      <c r="J70" s="15" t="s">
        <v>392</v>
      </c>
      <c r="L70" s="15"/>
    </row>
    <row r="72" spans="1:13" x14ac:dyDescent="0.25">
      <c r="B72" t="s">
        <v>395</v>
      </c>
    </row>
    <row r="73" spans="1:13" x14ac:dyDescent="0.25">
      <c r="B73" s="12"/>
      <c r="C73" s="12" t="s">
        <v>528</v>
      </c>
      <c r="D73" s="85">
        <v>168143</v>
      </c>
      <c r="E73" s="85"/>
      <c r="F73" s="86">
        <v>0</v>
      </c>
      <c r="G73" s="85"/>
      <c r="H73" s="85">
        <v>64803</v>
      </c>
      <c r="I73" s="85"/>
      <c r="J73" s="85">
        <f>SUM(D73:I73)</f>
        <v>232946</v>
      </c>
      <c r="K73" s="12"/>
      <c r="L73" s="42"/>
    </row>
    <row r="74" spans="1:13" x14ac:dyDescent="0.25">
      <c r="B74" s="12"/>
      <c r="C74" s="12" t="s">
        <v>529</v>
      </c>
      <c r="D74" s="87">
        <v>27412</v>
      </c>
      <c r="E74" s="85"/>
      <c r="F74" s="87">
        <v>18764</v>
      </c>
      <c r="G74" s="85"/>
      <c r="H74" s="87">
        <v>12525</v>
      </c>
      <c r="I74" s="85"/>
      <c r="J74" s="87">
        <f>SUM(D74:I74)</f>
        <v>58701</v>
      </c>
      <c r="K74" s="12"/>
      <c r="L74" s="42"/>
    </row>
    <row r="75" spans="1:13" ht="15.75" thickBot="1" x14ac:dyDescent="0.3">
      <c r="C75" s="20" t="s">
        <v>502</v>
      </c>
      <c r="D75" s="88">
        <f>SUM(D73:D74)</f>
        <v>195555</v>
      </c>
      <c r="E75" s="83"/>
      <c r="F75" s="88">
        <f>SUM(F73:F74)</f>
        <v>18764</v>
      </c>
      <c r="G75" s="83"/>
      <c r="H75" s="88">
        <f>SUM(H73:H74)</f>
        <v>77328</v>
      </c>
      <c r="I75" s="83"/>
      <c r="J75" s="88">
        <f>SUM(J73:J74)</f>
        <v>291647</v>
      </c>
      <c r="L75" s="39"/>
    </row>
    <row r="76" spans="1:13" ht="15.75" thickTop="1" x14ac:dyDescent="0.25">
      <c r="D76" s="101"/>
      <c r="E76" s="83"/>
      <c r="F76" s="101"/>
      <c r="G76" s="83"/>
      <c r="H76" s="101"/>
      <c r="I76" s="83"/>
      <c r="J76" s="101"/>
      <c r="L76" s="39"/>
    </row>
    <row r="78" spans="1:13" x14ac:dyDescent="0.25">
      <c r="A78" s="40" t="s">
        <v>533</v>
      </c>
      <c r="B78" s="2" t="s">
        <v>534</v>
      </c>
    </row>
    <row r="79" spans="1:13" x14ac:dyDescent="0.25">
      <c r="B79" t="s">
        <v>535</v>
      </c>
      <c r="M79" s="12"/>
    </row>
    <row r="80" spans="1:13" x14ac:dyDescent="0.25">
      <c r="J80" s="33">
        <v>2020</v>
      </c>
      <c r="K80" s="33"/>
      <c r="L80" s="33">
        <v>2019</v>
      </c>
    </row>
    <row r="81" spans="1:17" x14ac:dyDescent="0.25">
      <c r="J81" s="34" t="s">
        <v>392</v>
      </c>
      <c r="K81" s="33"/>
      <c r="L81" s="34" t="s">
        <v>392</v>
      </c>
      <c r="M81" s="212"/>
    </row>
    <row r="82" spans="1:17" x14ac:dyDescent="0.25">
      <c r="B82" t="s">
        <v>536</v>
      </c>
      <c r="J82" s="33"/>
      <c r="K82" s="33"/>
      <c r="L82" s="33"/>
    </row>
    <row r="83" spans="1:17" ht="15.75" thickBot="1" x14ac:dyDescent="0.3">
      <c r="C83" t="s">
        <v>537</v>
      </c>
      <c r="J83" s="59">
        <f>L136</f>
        <v>2489.73</v>
      </c>
      <c r="K83" s="33"/>
      <c r="L83" s="59">
        <v>2563</v>
      </c>
    </row>
    <row r="84" spans="1:17" ht="15.75" thickTop="1" x14ac:dyDescent="0.25"/>
    <row r="85" spans="1:17" x14ac:dyDescent="0.25">
      <c r="M85" t="s">
        <v>538</v>
      </c>
    </row>
    <row r="86" spans="1:17" x14ac:dyDescent="0.25">
      <c r="A86" s="40" t="s">
        <v>539</v>
      </c>
      <c r="B86" s="2" t="s">
        <v>540</v>
      </c>
      <c r="C86" s="2"/>
      <c r="M86" s="203">
        <v>43733</v>
      </c>
      <c r="N86" s="204" t="s">
        <v>541</v>
      </c>
      <c r="O86" s="205" t="s">
        <v>542</v>
      </c>
      <c r="P86" s="205">
        <v>18</v>
      </c>
      <c r="Q86" s="206">
        <v>360</v>
      </c>
    </row>
    <row r="87" spans="1:17" x14ac:dyDescent="0.25">
      <c r="M87" s="203">
        <v>43859</v>
      </c>
      <c r="N87" s="204" t="s">
        <v>543</v>
      </c>
      <c r="O87" s="207" t="s">
        <v>542</v>
      </c>
      <c r="P87" s="205">
        <v>18</v>
      </c>
      <c r="Q87" s="208">
        <v>1870</v>
      </c>
    </row>
    <row r="88" spans="1:17" ht="30" customHeight="1" x14ac:dyDescent="0.25">
      <c r="B88" s="234" t="s">
        <v>544</v>
      </c>
      <c r="C88" s="234"/>
      <c r="D88" s="234"/>
      <c r="E88" s="234"/>
      <c r="F88" s="234"/>
      <c r="G88" s="234"/>
      <c r="H88" s="234"/>
      <c r="I88" s="234"/>
      <c r="J88" s="234"/>
      <c r="K88" s="234"/>
      <c r="L88" s="234"/>
      <c r="M88" s="203">
        <v>43929</v>
      </c>
      <c r="N88" s="204" t="s">
        <v>545</v>
      </c>
      <c r="O88" s="209" t="s">
        <v>542</v>
      </c>
      <c r="P88" s="209">
        <v>18</v>
      </c>
      <c r="Q88" s="208">
        <v>435</v>
      </c>
    </row>
    <row r="89" spans="1:17" x14ac:dyDescent="0.25">
      <c r="B89" s="61"/>
      <c r="C89" s="61"/>
      <c r="D89" s="61"/>
      <c r="E89" s="61"/>
      <c r="F89" s="61"/>
      <c r="G89" s="61"/>
      <c r="H89" s="61"/>
      <c r="I89" s="61"/>
      <c r="J89" s="61"/>
      <c r="K89" s="61"/>
      <c r="L89" s="61"/>
      <c r="M89" s="203">
        <v>44070</v>
      </c>
      <c r="N89" s="204" t="s">
        <v>546</v>
      </c>
      <c r="O89" s="209" t="s">
        <v>542</v>
      </c>
      <c r="P89" s="209">
        <v>18</v>
      </c>
      <c r="Q89" s="208">
        <v>400</v>
      </c>
    </row>
    <row r="90" spans="1:17" x14ac:dyDescent="0.25">
      <c r="B90" s="61"/>
      <c r="C90" s="61"/>
      <c r="D90" s="61"/>
      <c r="E90" s="61"/>
      <c r="F90" s="61"/>
      <c r="G90" s="61"/>
      <c r="H90" s="61"/>
      <c r="I90" s="61"/>
      <c r="J90" s="61"/>
      <c r="K90" s="61"/>
      <c r="L90" s="61"/>
      <c r="N90" s="204" t="s">
        <v>547</v>
      </c>
      <c r="Q90" s="208">
        <v>2100</v>
      </c>
    </row>
    <row r="91" spans="1:17" x14ac:dyDescent="0.25">
      <c r="B91" s="61"/>
      <c r="C91" s="61"/>
      <c r="D91" s="61"/>
      <c r="E91" s="61"/>
      <c r="F91" s="61"/>
      <c r="G91" s="61"/>
      <c r="H91" s="61"/>
      <c r="I91" s="61"/>
      <c r="J91" s="61"/>
      <c r="K91" s="61"/>
      <c r="L91" s="61"/>
    </row>
    <row r="92" spans="1:17" ht="15.75" thickBot="1" x14ac:dyDescent="0.3">
      <c r="B92" s="61"/>
      <c r="C92" s="61"/>
      <c r="D92" s="45">
        <v>28</v>
      </c>
      <c r="E92" s="61"/>
      <c r="F92" s="61"/>
      <c r="G92" s="61"/>
      <c r="H92" s="61"/>
      <c r="I92" s="61"/>
      <c r="J92" s="61"/>
      <c r="K92" s="61"/>
      <c r="L92" s="61"/>
      <c r="Q92" s="210">
        <f>SUM(Q86:Q90)</f>
        <v>5165</v>
      </c>
    </row>
    <row r="93" spans="1:17" ht="15.75" thickTop="1" x14ac:dyDescent="0.25">
      <c r="B93" s="61"/>
      <c r="C93" s="61"/>
      <c r="D93" s="45"/>
      <c r="E93" s="61"/>
      <c r="F93" s="61"/>
      <c r="G93" s="61"/>
      <c r="H93" s="61"/>
      <c r="I93" s="61"/>
      <c r="J93" s="61"/>
      <c r="K93" s="61"/>
      <c r="L93" s="61"/>
      <c r="Q93" s="211"/>
    </row>
    <row r="94" spans="1:17" x14ac:dyDescent="0.25">
      <c r="A94" s="241" t="s">
        <v>22</v>
      </c>
      <c r="B94" s="241"/>
      <c r="C94" s="241"/>
      <c r="D94" s="241"/>
      <c r="E94" s="241"/>
      <c r="F94" s="241"/>
      <c r="G94" s="241"/>
      <c r="H94" s="241"/>
      <c r="I94" s="241"/>
      <c r="J94" s="241"/>
      <c r="K94" s="241"/>
      <c r="L94" s="241"/>
    </row>
    <row r="95" spans="1:17" x14ac:dyDescent="0.25">
      <c r="A95" s="251" t="s">
        <v>439</v>
      </c>
      <c r="B95" s="251"/>
      <c r="C95" s="251"/>
      <c r="D95" s="251"/>
      <c r="E95" s="251"/>
      <c r="F95" s="251"/>
      <c r="G95" s="251"/>
      <c r="H95" s="251"/>
      <c r="I95" s="251"/>
      <c r="J95" s="251"/>
      <c r="K95" s="251"/>
      <c r="L95" s="251"/>
    </row>
    <row r="96" spans="1:17" x14ac:dyDescent="0.25">
      <c r="A96" s="251" t="s">
        <v>455</v>
      </c>
      <c r="B96" s="251"/>
      <c r="C96" s="251"/>
      <c r="D96" s="251"/>
      <c r="E96" s="251"/>
      <c r="F96" s="251"/>
      <c r="G96" s="251"/>
      <c r="H96" s="251"/>
      <c r="I96" s="251"/>
      <c r="J96" s="251"/>
      <c r="K96" s="251"/>
      <c r="L96" s="251"/>
    </row>
    <row r="97" spans="1:12" x14ac:dyDescent="0.25">
      <c r="A97" s="241" t="s">
        <v>22</v>
      </c>
      <c r="B97" s="241"/>
      <c r="C97" s="241"/>
      <c r="D97" s="241"/>
      <c r="E97" s="241"/>
      <c r="F97" s="241"/>
      <c r="G97" s="241"/>
      <c r="H97" s="241"/>
      <c r="I97" s="241"/>
      <c r="J97" s="241"/>
      <c r="K97" s="241"/>
      <c r="L97" s="241"/>
    </row>
    <row r="98" spans="1:12" x14ac:dyDescent="0.25">
      <c r="A98" s="102" t="s">
        <v>548</v>
      </c>
      <c r="B98" s="103" t="s">
        <v>549</v>
      </c>
      <c r="C98" s="3"/>
      <c r="D98" s="3"/>
      <c r="E98" s="3"/>
      <c r="F98" s="3"/>
      <c r="G98" s="3"/>
      <c r="H98" s="3"/>
      <c r="I98" s="3"/>
      <c r="J98" s="3"/>
      <c r="K98" s="3"/>
      <c r="L98" s="3"/>
    </row>
    <row r="99" spans="1:12" x14ac:dyDescent="0.25">
      <c r="A99" s="102"/>
      <c r="B99" s="3" t="s">
        <v>550</v>
      </c>
      <c r="C99" s="3"/>
      <c r="D99" s="3"/>
      <c r="E99" s="3"/>
      <c r="F99" s="3"/>
      <c r="G99" s="3"/>
      <c r="H99" s="3"/>
      <c r="I99" s="3"/>
      <c r="J99" s="3"/>
      <c r="K99" s="3"/>
      <c r="L99" s="3"/>
    </row>
    <row r="100" spans="1:12" x14ac:dyDescent="0.25">
      <c r="A100" s="102"/>
      <c r="B100" s="3"/>
      <c r="C100" s="3"/>
      <c r="D100" s="3"/>
      <c r="E100" s="3"/>
      <c r="F100" s="3"/>
      <c r="G100" s="3"/>
      <c r="H100" s="3"/>
      <c r="I100" s="3"/>
      <c r="J100" s="104">
        <v>2020</v>
      </c>
      <c r="K100" s="104"/>
      <c r="L100" s="104">
        <v>2019</v>
      </c>
    </row>
    <row r="101" spans="1:12" x14ac:dyDescent="0.25">
      <c r="A101" s="102"/>
      <c r="B101" s="3"/>
      <c r="C101" s="3"/>
      <c r="D101" s="3"/>
      <c r="E101" s="3"/>
      <c r="F101" s="3"/>
      <c r="G101" s="3"/>
      <c r="H101" s="3"/>
      <c r="I101" s="3"/>
      <c r="J101" s="105" t="s">
        <v>392</v>
      </c>
      <c r="K101" s="104"/>
      <c r="L101" s="105" t="s">
        <v>392</v>
      </c>
    </row>
    <row r="102" spans="1:12" x14ac:dyDescent="0.25">
      <c r="A102" s="102"/>
      <c r="B102" s="3" t="s">
        <v>551</v>
      </c>
      <c r="C102" s="3"/>
      <c r="D102" s="3"/>
      <c r="E102" s="3"/>
      <c r="F102" s="3"/>
      <c r="G102" s="3"/>
      <c r="H102" s="3"/>
      <c r="I102" s="3"/>
      <c r="J102" s="106">
        <v>128697</v>
      </c>
      <c r="K102" s="3"/>
      <c r="L102" s="106">
        <v>159384</v>
      </c>
    </row>
    <row r="103" spans="1:12" x14ac:dyDescent="0.25">
      <c r="A103" s="102"/>
      <c r="B103" s="3" t="s">
        <v>552</v>
      </c>
      <c r="C103" s="3"/>
      <c r="D103" s="3"/>
      <c r="E103" s="3"/>
      <c r="F103" s="3"/>
      <c r="G103" s="3"/>
      <c r="H103" s="3"/>
      <c r="I103" s="3"/>
      <c r="J103" s="106">
        <v>33107</v>
      </c>
      <c r="K103" s="3"/>
      <c r="L103" s="106">
        <v>9277</v>
      </c>
    </row>
    <row r="104" spans="1:12" x14ac:dyDescent="0.25">
      <c r="A104" s="102"/>
      <c r="B104" s="3" t="s">
        <v>553</v>
      </c>
      <c r="C104" s="3"/>
      <c r="D104" s="3"/>
      <c r="E104" s="3"/>
      <c r="F104" s="3"/>
      <c r="G104" s="3"/>
      <c r="H104" s="3"/>
      <c r="I104" s="3"/>
      <c r="J104" s="107">
        <f>48050-324</f>
        <v>47726</v>
      </c>
      <c r="K104" s="3"/>
      <c r="L104" s="107">
        <v>26894</v>
      </c>
    </row>
    <row r="105" spans="1:12" s="33" customFormat="1" ht="19.5" customHeight="1" thickBot="1" x14ac:dyDescent="0.3">
      <c r="A105" s="108"/>
      <c r="B105" s="104"/>
      <c r="C105" s="104"/>
      <c r="D105" s="104"/>
      <c r="E105" s="104"/>
      <c r="F105" s="104"/>
      <c r="G105" s="104"/>
      <c r="H105" s="104"/>
      <c r="I105" s="104"/>
      <c r="J105" s="109">
        <f>SUM(J102:J104)</f>
        <v>209530</v>
      </c>
      <c r="K105" s="104"/>
      <c r="L105" s="109">
        <f>SUM(L102:L104)</f>
        <v>195555</v>
      </c>
    </row>
    <row r="106" spans="1:12" ht="7.5" customHeight="1" thickTop="1" x14ac:dyDescent="0.25">
      <c r="A106" s="102"/>
      <c r="B106" s="3"/>
      <c r="C106" s="3"/>
      <c r="D106" s="3"/>
      <c r="E106" s="3"/>
      <c r="F106" s="3"/>
      <c r="G106" s="3"/>
      <c r="H106" s="3"/>
      <c r="I106" s="3"/>
      <c r="J106" s="3"/>
      <c r="K106" s="3"/>
      <c r="L106" s="3"/>
    </row>
    <row r="107" spans="1:12" x14ac:dyDescent="0.25">
      <c r="A107" s="102"/>
      <c r="B107" s="103" t="s">
        <v>554</v>
      </c>
      <c r="C107" s="3"/>
      <c r="D107" s="3"/>
      <c r="E107" s="3"/>
      <c r="F107" s="3"/>
      <c r="G107" s="3"/>
      <c r="H107" s="3"/>
      <c r="I107" s="3"/>
      <c r="J107" s="3"/>
      <c r="K107" s="3"/>
      <c r="L107" s="3"/>
    </row>
    <row r="108" spans="1:12" x14ac:dyDescent="0.25">
      <c r="A108" s="102"/>
      <c r="B108" s="3" t="s">
        <v>555</v>
      </c>
      <c r="C108" s="3"/>
      <c r="D108" s="3"/>
      <c r="E108" s="3"/>
      <c r="F108" s="3"/>
      <c r="G108" s="3"/>
      <c r="H108" s="3"/>
      <c r="I108" s="3"/>
      <c r="J108" s="3"/>
      <c r="K108" s="3"/>
      <c r="L108" s="3"/>
    </row>
    <row r="109" spans="1:12" x14ac:dyDescent="0.25">
      <c r="A109" s="102"/>
      <c r="B109" s="3"/>
      <c r="C109" s="3"/>
      <c r="D109" s="3"/>
      <c r="E109" s="3"/>
      <c r="F109" s="3"/>
      <c r="G109" s="3"/>
      <c r="H109" s="3"/>
      <c r="I109" s="3"/>
      <c r="J109" s="104">
        <v>2020</v>
      </c>
      <c r="K109" s="104"/>
      <c r="L109" s="104">
        <v>2019</v>
      </c>
    </row>
    <row r="110" spans="1:12" x14ac:dyDescent="0.25">
      <c r="A110" s="102"/>
      <c r="B110" s="3"/>
      <c r="C110" s="3"/>
      <c r="D110" s="3"/>
      <c r="E110" s="3"/>
      <c r="F110" s="3"/>
      <c r="G110" s="3"/>
      <c r="H110" s="3"/>
      <c r="I110" s="3"/>
      <c r="J110" s="110" t="s">
        <v>556</v>
      </c>
      <c r="K110" s="110"/>
      <c r="L110" s="110" t="s">
        <v>556</v>
      </c>
    </row>
    <row r="111" spans="1:12" x14ac:dyDescent="0.25">
      <c r="A111" s="102"/>
      <c r="B111" s="3"/>
      <c r="C111" s="3" t="s">
        <v>557</v>
      </c>
      <c r="D111" s="3"/>
      <c r="E111" s="3"/>
      <c r="F111" s="3"/>
      <c r="G111" s="3"/>
      <c r="H111" s="3"/>
      <c r="I111" s="3"/>
      <c r="J111" s="110">
        <v>3</v>
      </c>
      <c r="K111" s="110"/>
      <c r="L111" s="110">
        <v>3</v>
      </c>
    </row>
    <row r="112" spans="1:12" x14ac:dyDescent="0.25">
      <c r="A112" s="102"/>
      <c r="B112" s="3"/>
      <c r="C112" s="3" t="s">
        <v>558</v>
      </c>
      <c r="D112" s="3"/>
      <c r="E112" s="3"/>
      <c r="F112" s="3"/>
      <c r="G112" s="3"/>
      <c r="H112" s="3"/>
      <c r="I112" s="3"/>
      <c r="J112" s="110">
        <v>5</v>
      </c>
      <c r="K112" s="110"/>
      <c r="L112" s="110">
        <v>3</v>
      </c>
    </row>
    <row r="113" spans="1:12" x14ac:dyDescent="0.25">
      <c r="A113" s="102"/>
      <c r="B113" s="3"/>
      <c r="C113" s="3" t="s">
        <v>559</v>
      </c>
      <c r="D113" s="3"/>
      <c r="E113" s="3"/>
      <c r="F113" s="3"/>
      <c r="G113" s="3"/>
      <c r="H113" s="3"/>
      <c r="I113" s="3"/>
      <c r="J113" s="110">
        <v>1</v>
      </c>
      <c r="K113" s="110"/>
      <c r="L113" s="110">
        <v>1</v>
      </c>
    </row>
    <row r="114" spans="1:12" ht="15.75" thickBot="1" x14ac:dyDescent="0.3">
      <c r="A114" s="102"/>
      <c r="B114" s="3"/>
      <c r="C114" s="3"/>
      <c r="D114" s="3"/>
      <c r="E114" s="3"/>
      <c r="F114" s="3"/>
      <c r="G114" s="3"/>
      <c r="H114" s="3"/>
      <c r="I114" s="3"/>
      <c r="J114" s="111">
        <f>SUM(J111:J113)</f>
        <v>9</v>
      </c>
      <c r="K114" s="110"/>
      <c r="L114" s="111">
        <f>SUM(L111:L113)</f>
        <v>7</v>
      </c>
    </row>
    <row r="115" spans="1:12" ht="15.75" thickTop="1" x14ac:dyDescent="0.25">
      <c r="A115" s="102"/>
      <c r="B115" s="103" t="s">
        <v>560</v>
      </c>
      <c r="C115" s="3"/>
      <c r="D115" s="3"/>
      <c r="E115" s="3"/>
      <c r="F115" s="3"/>
      <c r="G115" s="3"/>
      <c r="H115" s="3"/>
      <c r="I115" s="3"/>
      <c r="J115" s="3"/>
      <c r="K115" s="3"/>
      <c r="L115" s="3"/>
    </row>
    <row r="116" spans="1:12" x14ac:dyDescent="0.25">
      <c r="A116" s="102"/>
      <c r="B116" s="3" t="s">
        <v>561</v>
      </c>
      <c r="C116" s="3"/>
      <c r="D116" s="3"/>
      <c r="E116" s="3"/>
      <c r="F116" s="3"/>
      <c r="G116" s="3"/>
      <c r="H116" s="3"/>
      <c r="I116" s="3"/>
      <c r="J116" s="3"/>
      <c r="K116" s="3"/>
      <c r="L116" s="3"/>
    </row>
    <row r="117" spans="1:12" ht="6.75" customHeight="1" x14ac:dyDescent="0.25">
      <c r="A117" s="102"/>
      <c r="B117" s="3"/>
      <c r="C117" s="3"/>
      <c r="D117" s="3"/>
      <c r="E117" s="3"/>
      <c r="F117" s="3"/>
      <c r="G117" s="3"/>
      <c r="H117" s="3"/>
      <c r="I117" s="3"/>
      <c r="J117" s="3"/>
      <c r="K117" s="3"/>
      <c r="L117" s="3"/>
    </row>
    <row r="118" spans="1:12" x14ac:dyDescent="0.25">
      <c r="A118" s="102"/>
      <c r="B118" s="103" t="s">
        <v>562</v>
      </c>
      <c r="C118" s="3"/>
      <c r="D118" s="3"/>
      <c r="E118" s="3"/>
      <c r="F118" s="3"/>
      <c r="G118" s="3"/>
      <c r="H118" s="3"/>
      <c r="I118" s="3"/>
      <c r="J118" s="3"/>
      <c r="K118" s="3"/>
      <c r="L118" s="3"/>
    </row>
    <row r="119" spans="1:12" ht="44.25" customHeight="1" x14ac:dyDescent="0.25">
      <c r="A119" s="102"/>
      <c r="B119" s="255" t="s">
        <v>563</v>
      </c>
      <c r="C119" s="256"/>
      <c r="D119" s="256"/>
      <c r="E119" s="256"/>
      <c r="F119" s="256"/>
      <c r="G119" s="256"/>
      <c r="H119" s="256"/>
      <c r="I119" s="256"/>
      <c r="J119" s="256"/>
      <c r="K119" s="256"/>
      <c r="L119" s="256"/>
    </row>
    <row r="120" spans="1:12" ht="6.75" customHeight="1" x14ac:dyDescent="0.25">
      <c r="A120" s="102"/>
      <c r="B120" s="103"/>
      <c r="C120" s="3"/>
      <c r="D120" s="3"/>
      <c r="E120" s="3"/>
      <c r="F120" s="3"/>
      <c r="G120" s="3"/>
      <c r="H120" s="3"/>
      <c r="I120" s="3"/>
      <c r="J120" s="3"/>
      <c r="K120" s="3"/>
      <c r="L120" s="3"/>
    </row>
    <row r="121" spans="1:12" x14ac:dyDescent="0.25">
      <c r="A121" s="102" t="s">
        <v>564</v>
      </c>
      <c r="B121" s="103" t="s">
        <v>565</v>
      </c>
      <c r="C121" s="103"/>
      <c r="D121" s="3"/>
      <c r="E121" s="3"/>
      <c r="F121" s="3"/>
      <c r="G121" s="3"/>
      <c r="H121" s="3"/>
      <c r="I121" s="3"/>
      <c r="J121" s="3"/>
      <c r="K121" s="3"/>
      <c r="L121" s="3"/>
    </row>
    <row r="122" spans="1:12" x14ac:dyDescent="0.25">
      <c r="A122" s="102"/>
      <c r="B122" s="3" t="s">
        <v>566</v>
      </c>
      <c r="C122" s="3"/>
      <c r="D122" s="3"/>
      <c r="E122" s="3"/>
      <c r="F122" s="3"/>
      <c r="G122" s="3"/>
      <c r="H122" s="3"/>
      <c r="I122" s="3"/>
      <c r="J122" s="3"/>
      <c r="K122" s="3"/>
      <c r="L122" s="3"/>
    </row>
    <row r="123" spans="1:12" x14ac:dyDescent="0.25">
      <c r="A123" s="102"/>
      <c r="B123" s="3" t="s">
        <v>567</v>
      </c>
      <c r="C123" s="3"/>
      <c r="D123" s="3"/>
      <c r="E123" s="3"/>
      <c r="F123" s="3"/>
      <c r="G123" s="3"/>
      <c r="H123" s="3"/>
      <c r="I123" s="3"/>
      <c r="J123" s="3"/>
      <c r="K123" s="3"/>
      <c r="L123" s="3"/>
    </row>
    <row r="124" spans="1:12" x14ac:dyDescent="0.25">
      <c r="A124" s="102"/>
      <c r="B124" s="3" t="s">
        <v>568</v>
      </c>
      <c r="C124" s="3"/>
      <c r="D124" s="3"/>
      <c r="E124" s="3"/>
      <c r="F124" s="3"/>
      <c r="G124" s="3"/>
      <c r="H124" s="3"/>
      <c r="I124" s="3"/>
      <c r="J124" s="3"/>
      <c r="K124" s="3"/>
      <c r="L124" s="3"/>
    </row>
    <row r="125" spans="1:12" ht="3" customHeight="1" x14ac:dyDescent="0.25">
      <c r="A125" s="102"/>
      <c r="B125" s="3"/>
      <c r="C125" s="3"/>
      <c r="D125" s="3"/>
      <c r="E125" s="3"/>
      <c r="F125" s="3"/>
      <c r="G125" s="3"/>
      <c r="H125" s="3"/>
      <c r="I125" s="3"/>
      <c r="J125" s="3"/>
      <c r="K125" s="3"/>
      <c r="L125" s="3"/>
    </row>
    <row r="126" spans="1:12" x14ac:dyDescent="0.25">
      <c r="A126" s="102" t="s">
        <v>569</v>
      </c>
      <c r="B126" s="103" t="s">
        <v>570</v>
      </c>
      <c r="C126" s="103"/>
      <c r="D126" s="3"/>
      <c r="E126" s="3"/>
      <c r="F126" s="3"/>
      <c r="G126" s="3"/>
      <c r="H126" s="3"/>
      <c r="I126" s="3"/>
      <c r="J126" s="3"/>
      <c r="K126" s="3"/>
      <c r="L126" s="3"/>
    </row>
    <row r="127" spans="1:12" ht="26.25" x14ac:dyDescent="0.25">
      <c r="A127" s="102"/>
      <c r="B127" s="3"/>
      <c r="C127" s="3"/>
      <c r="D127" s="3"/>
      <c r="E127" s="3"/>
      <c r="F127" s="3"/>
      <c r="G127" s="3"/>
      <c r="H127" s="112" t="s">
        <v>467</v>
      </c>
      <c r="I127" s="110"/>
      <c r="J127" s="113" t="s">
        <v>469</v>
      </c>
      <c r="K127" s="110"/>
      <c r="L127" s="110" t="s">
        <v>571</v>
      </c>
    </row>
    <row r="128" spans="1:12" x14ac:dyDescent="0.25">
      <c r="A128" s="102"/>
      <c r="B128" s="3"/>
      <c r="C128" s="3"/>
      <c r="D128" s="3"/>
      <c r="E128" s="3"/>
      <c r="F128" s="3"/>
      <c r="G128" s="3"/>
      <c r="H128" s="110" t="s">
        <v>392</v>
      </c>
      <c r="I128" s="3"/>
      <c r="J128" s="105" t="s">
        <v>392</v>
      </c>
      <c r="K128" s="104"/>
      <c r="L128" s="105" t="s">
        <v>392</v>
      </c>
    </row>
    <row r="129" spans="1:12" x14ac:dyDescent="0.25">
      <c r="A129" s="102"/>
      <c r="B129" s="103" t="s">
        <v>572</v>
      </c>
      <c r="C129" s="3"/>
      <c r="D129" s="3"/>
      <c r="E129" s="3"/>
      <c r="F129" s="3"/>
      <c r="G129" s="3"/>
      <c r="H129" s="3"/>
      <c r="I129" s="3"/>
      <c r="J129" s="3"/>
      <c r="K129" s="3"/>
      <c r="L129" s="3"/>
    </row>
    <row r="130" spans="1:12" x14ac:dyDescent="0.25">
      <c r="A130" s="102"/>
      <c r="B130" s="3" t="s">
        <v>573</v>
      </c>
      <c r="C130" s="3"/>
      <c r="D130" s="3"/>
      <c r="E130" s="3"/>
      <c r="F130" s="3"/>
      <c r="G130" s="3"/>
      <c r="H130" s="114">
        <v>23541</v>
      </c>
      <c r="I130" s="115"/>
      <c r="J130" s="114">
        <v>21486</v>
      </c>
      <c r="K130" s="115"/>
      <c r="L130" s="114">
        <f>SUM(H130:J130)</f>
        <v>45027</v>
      </c>
    </row>
    <row r="131" spans="1:12" x14ac:dyDescent="0.25">
      <c r="A131" s="102"/>
      <c r="B131" s="3"/>
      <c r="C131" s="3" t="s">
        <v>574</v>
      </c>
      <c r="D131" s="3"/>
      <c r="E131" s="3"/>
      <c r="F131" s="3"/>
      <c r="G131" s="3"/>
      <c r="H131" s="114">
        <v>0</v>
      </c>
      <c r="I131" s="115"/>
      <c r="J131" s="114">
        <v>6295.67</v>
      </c>
      <c r="K131" s="115"/>
      <c r="L131" s="114">
        <f>SUM(H131:K131)</f>
        <v>6295.67</v>
      </c>
    </row>
    <row r="132" spans="1:12" x14ac:dyDescent="0.25">
      <c r="A132" s="102"/>
      <c r="B132" s="3"/>
      <c r="C132" s="3" t="s">
        <v>575</v>
      </c>
      <c r="D132" s="3"/>
      <c r="E132" s="3"/>
      <c r="F132" s="3"/>
      <c r="G132" s="3"/>
      <c r="H132" s="114">
        <f>-(H130+H131-6508.99)</f>
        <v>-17032.010000000002</v>
      </c>
      <c r="I132" s="115"/>
      <c r="J132" s="114">
        <v>-3651</v>
      </c>
      <c r="K132" s="115"/>
      <c r="L132" s="114">
        <f>SUM(H132:K132)</f>
        <v>-20683.010000000002</v>
      </c>
    </row>
    <row r="133" spans="1:12" x14ac:dyDescent="0.25">
      <c r="A133" s="102"/>
      <c r="B133" s="3" t="s">
        <v>576</v>
      </c>
      <c r="C133" s="3"/>
      <c r="D133" s="3"/>
      <c r="E133" s="3"/>
      <c r="F133" s="3"/>
      <c r="G133" s="3"/>
      <c r="H133" s="116">
        <f>SUM(H130:H132)</f>
        <v>6508.989999999998</v>
      </c>
      <c r="I133" s="115"/>
      <c r="J133" s="116">
        <f>SUM(J130:J132)</f>
        <v>24130.67</v>
      </c>
      <c r="K133" s="115"/>
      <c r="L133" s="116">
        <f>SUM(H133:K133)</f>
        <v>30639.659999999996</v>
      </c>
    </row>
    <row r="134" spans="1:12" x14ac:dyDescent="0.25">
      <c r="A134" s="102"/>
      <c r="B134" s="103" t="s">
        <v>577</v>
      </c>
      <c r="C134" s="3"/>
      <c r="D134" s="3"/>
      <c r="E134" s="3"/>
      <c r="F134" s="3"/>
      <c r="G134" s="3"/>
      <c r="H134" s="115"/>
      <c r="I134" s="115"/>
      <c r="J134" s="115"/>
      <c r="K134" s="115"/>
      <c r="L134" s="115"/>
    </row>
    <row r="135" spans="1:12" x14ac:dyDescent="0.25">
      <c r="A135" s="102"/>
      <c r="B135" s="3" t="s">
        <v>578</v>
      </c>
      <c r="C135" s="3"/>
      <c r="D135" s="3"/>
      <c r="E135" s="3"/>
      <c r="F135" s="3"/>
      <c r="G135" s="3"/>
      <c r="H135" s="114">
        <v>20336</v>
      </c>
      <c r="I135" s="115"/>
      <c r="J135" s="114">
        <v>20596</v>
      </c>
      <c r="K135" s="115"/>
      <c r="L135" s="114">
        <f>SUM(H135:J135)</f>
        <v>40932</v>
      </c>
    </row>
    <row r="136" spans="1:12" x14ac:dyDescent="0.25">
      <c r="A136" s="102"/>
      <c r="C136" s="3" t="s">
        <v>579</v>
      </c>
      <c r="D136" s="3"/>
      <c r="E136" s="3"/>
      <c r="F136" s="3"/>
      <c r="G136" s="3"/>
      <c r="H136" s="114">
        <v>68.75</v>
      </c>
      <c r="I136" s="115"/>
      <c r="J136" s="114">
        <v>2420.98</v>
      </c>
      <c r="K136" s="115"/>
      <c r="L136" s="114">
        <f t="shared" ref="L136:L137" si="1">SUM(H136:J136)</f>
        <v>2489.73</v>
      </c>
    </row>
    <row r="137" spans="1:12" x14ac:dyDescent="0.25">
      <c r="A137" s="102"/>
      <c r="C137" s="3" t="s">
        <v>575</v>
      </c>
      <c r="D137" s="3"/>
      <c r="E137" s="3"/>
      <c r="F137" s="3"/>
      <c r="G137" s="3"/>
      <c r="H137" s="117">
        <f>-(H135+H136-6302.75)</f>
        <v>-14102</v>
      </c>
      <c r="I137" s="115"/>
      <c r="J137" s="117">
        <v>-9823.5</v>
      </c>
      <c r="K137" s="115"/>
      <c r="L137" s="114">
        <f t="shared" si="1"/>
        <v>-23925.5</v>
      </c>
    </row>
    <row r="138" spans="1:12" x14ac:dyDescent="0.25">
      <c r="A138" s="102"/>
      <c r="B138" s="3" t="s">
        <v>580</v>
      </c>
      <c r="C138" s="3"/>
      <c r="D138" s="3"/>
      <c r="E138" s="3"/>
      <c r="F138" s="3"/>
      <c r="G138" s="3"/>
      <c r="H138" s="117">
        <f>SUM(H135:H137)</f>
        <v>6302.75</v>
      </c>
      <c r="I138" s="115"/>
      <c r="J138" s="117">
        <f>SUM(J135:J137)</f>
        <v>13193.48</v>
      </c>
      <c r="K138" s="115"/>
      <c r="L138" s="116">
        <f>SUM(L135:L137)</f>
        <v>19496.230000000003</v>
      </c>
    </row>
    <row r="139" spans="1:12" x14ac:dyDescent="0.25">
      <c r="A139" s="102"/>
      <c r="B139" s="103" t="s">
        <v>581</v>
      </c>
      <c r="C139" s="3"/>
      <c r="D139" s="3"/>
      <c r="E139" s="3"/>
      <c r="F139" s="3"/>
      <c r="G139" s="3"/>
      <c r="H139" s="3"/>
      <c r="I139" s="3"/>
      <c r="J139" s="3"/>
      <c r="K139" s="3"/>
      <c r="L139" s="3"/>
    </row>
    <row r="140" spans="1:12" ht="15.75" thickBot="1" x14ac:dyDescent="0.3">
      <c r="A140" s="102"/>
      <c r="B140" s="3" t="s">
        <v>580</v>
      </c>
      <c r="C140" s="3"/>
      <c r="D140" s="3"/>
      <c r="E140" s="3"/>
      <c r="F140" s="3"/>
      <c r="G140" s="3"/>
      <c r="H140" s="118">
        <f>H133-H138</f>
        <v>206.23999999999796</v>
      </c>
      <c r="I140" s="115"/>
      <c r="J140" s="118">
        <f>J133-J138</f>
        <v>10937.189999999999</v>
      </c>
      <c r="K140" s="115"/>
      <c r="L140" s="118">
        <f>SUM(H140:K140)</f>
        <v>11143.429999999997</v>
      </c>
    </row>
    <row r="141" spans="1:12" s="33" customFormat="1" ht="18" customHeight="1" thickTop="1" thickBot="1" x14ac:dyDescent="0.3">
      <c r="A141" s="108"/>
      <c r="B141" s="119" t="s">
        <v>582</v>
      </c>
      <c r="C141" s="104"/>
      <c r="D141" s="104"/>
      <c r="E141" s="104"/>
      <c r="F141" s="104"/>
      <c r="G141" s="104"/>
      <c r="H141" s="120">
        <f>H130-H135</f>
        <v>3205</v>
      </c>
      <c r="I141" s="119"/>
      <c r="J141" s="120">
        <f>J130-J135</f>
        <v>890</v>
      </c>
      <c r="K141" s="119"/>
      <c r="L141" s="168">
        <f>SUM(H141:K141)</f>
        <v>4095</v>
      </c>
    </row>
    <row r="142" spans="1:12" ht="15.75" thickTop="1" x14ac:dyDescent="0.25">
      <c r="A142" s="102"/>
      <c r="B142" s="121"/>
      <c r="C142" s="3"/>
      <c r="D142" s="3"/>
      <c r="E142" s="3"/>
      <c r="F142" s="3"/>
      <c r="G142" s="3"/>
      <c r="H142" s="122"/>
      <c r="I142" s="121"/>
      <c r="J142" s="122"/>
      <c r="K142" s="121"/>
      <c r="L142" s="122"/>
    </row>
    <row r="143" spans="1:12" x14ac:dyDescent="0.25">
      <c r="A143" s="102"/>
      <c r="B143" s="3" t="s">
        <v>583</v>
      </c>
      <c r="C143" s="121"/>
      <c r="D143" s="121"/>
      <c r="E143" s="121"/>
      <c r="F143" s="121"/>
      <c r="G143" s="121"/>
      <c r="H143" s="121"/>
      <c r="I143" s="121"/>
      <c r="J143" s="121"/>
      <c r="K143" s="121"/>
      <c r="L143" s="121"/>
    </row>
    <row r="144" spans="1:12" x14ac:dyDescent="0.25">
      <c r="A144" s="102"/>
      <c r="B144" s="3"/>
      <c r="C144" s="3"/>
      <c r="D144" s="3">
        <v>29</v>
      </c>
      <c r="E144" s="3"/>
      <c r="F144" s="3"/>
      <c r="G144" s="3"/>
      <c r="H144" s="3"/>
      <c r="I144" s="3"/>
      <c r="J144" s="3"/>
      <c r="K144" s="3"/>
      <c r="L144" s="3"/>
    </row>
    <row r="145" spans="1:12" x14ac:dyDescent="0.25">
      <c r="A145" s="241" t="s">
        <v>22</v>
      </c>
      <c r="B145" s="241"/>
      <c r="C145" s="241"/>
      <c r="D145" s="241"/>
      <c r="E145" s="241"/>
      <c r="F145" s="241"/>
      <c r="G145" s="241"/>
      <c r="H145" s="241"/>
      <c r="I145" s="241"/>
      <c r="J145" s="241"/>
      <c r="K145" s="241"/>
      <c r="L145" s="241"/>
    </row>
    <row r="146" spans="1:12" x14ac:dyDescent="0.25">
      <c r="A146" s="251" t="s">
        <v>439</v>
      </c>
      <c r="B146" s="251"/>
      <c r="C146" s="251"/>
      <c r="D146" s="251"/>
      <c r="E146" s="251"/>
      <c r="F146" s="251"/>
      <c r="G146" s="251"/>
      <c r="H146" s="251"/>
      <c r="I146" s="251"/>
      <c r="J146" s="251"/>
      <c r="K146" s="251"/>
      <c r="L146" s="251"/>
    </row>
    <row r="147" spans="1:12" x14ac:dyDescent="0.25">
      <c r="A147" s="251" t="s">
        <v>455</v>
      </c>
      <c r="B147" s="251"/>
      <c r="C147" s="251"/>
      <c r="D147" s="251"/>
      <c r="E147" s="251"/>
      <c r="F147" s="251"/>
      <c r="G147" s="251"/>
      <c r="H147" s="251"/>
      <c r="I147" s="251"/>
      <c r="J147" s="251"/>
      <c r="K147" s="251"/>
      <c r="L147" s="251"/>
    </row>
    <row r="148" spans="1:12" x14ac:dyDescent="0.25">
      <c r="A148" s="241" t="s">
        <v>22</v>
      </c>
      <c r="B148" s="241"/>
      <c r="C148" s="241"/>
      <c r="D148" s="241"/>
      <c r="E148" s="241"/>
      <c r="F148" s="241"/>
      <c r="G148" s="241"/>
      <c r="H148" s="241"/>
      <c r="I148" s="241"/>
      <c r="J148" s="241"/>
      <c r="K148" s="241"/>
      <c r="L148" s="241"/>
    </row>
    <row r="149" spans="1:12" x14ac:dyDescent="0.25">
      <c r="B149" s="1"/>
      <c r="C149" s="1"/>
      <c r="D149" s="1"/>
      <c r="E149" s="1"/>
      <c r="F149" s="1"/>
      <c r="G149" s="1"/>
      <c r="H149" s="1"/>
      <c r="I149" s="1"/>
      <c r="J149" s="1"/>
      <c r="K149" s="1"/>
      <c r="L149" s="1"/>
    </row>
    <row r="150" spans="1:12" x14ac:dyDescent="0.25">
      <c r="A150" s="40" t="s">
        <v>584</v>
      </c>
      <c r="B150" s="2" t="s">
        <v>585</v>
      </c>
      <c r="J150" s="33">
        <v>2020</v>
      </c>
      <c r="K150" s="33"/>
      <c r="L150" s="33">
        <v>2019</v>
      </c>
    </row>
    <row r="151" spans="1:12" x14ac:dyDescent="0.25">
      <c r="J151" s="34" t="s">
        <v>392</v>
      </c>
      <c r="K151" s="33"/>
      <c r="L151" s="34" t="s">
        <v>392</v>
      </c>
    </row>
    <row r="152" spans="1:12" s="12" customFormat="1" x14ac:dyDescent="0.25">
      <c r="A152" s="41"/>
      <c r="B152" s="12" t="s">
        <v>586</v>
      </c>
      <c r="J152" s="42">
        <f>7686.74</f>
        <v>7686.74</v>
      </c>
      <c r="L152" s="42">
        <v>7972</v>
      </c>
    </row>
    <row r="153" spans="1:12" s="12" customFormat="1" x14ac:dyDescent="0.25">
      <c r="A153" s="41"/>
      <c r="B153" s="12" t="s">
        <v>587</v>
      </c>
      <c r="J153" s="43">
        <v>0</v>
      </c>
      <c r="L153" s="43">
        <v>1095</v>
      </c>
    </row>
    <row r="154" spans="1:12" ht="18.95" customHeight="1" thickBot="1" x14ac:dyDescent="0.3">
      <c r="J154" s="38">
        <f>SUM(J152:J153)</f>
        <v>7686.74</v>
      </c>
      <c r="L154" s="38">
        <f>SUM(L152:L153)</f>
        <v>9067</v>
      </c>
    </row>
    <row r="155" spans="1:12" ht="15.75" thickTop="1" x14ac:dyDescent="0.25"/>
    <row r="156" spans="1:12" x14ac:dyDescent="0.25">
      <c r="A156" s="40" t="s">
        <v>588</v>
      </c>
      <c r="B156" s="2" t="s">
        <v>589</v>
      </c>
    </row>
    <row r="157" spans="1:12" x14ac:dyDescent="0.25">
      <c r="J157" s="33">
        <v>2020</v>
      </c>
      <c r="K157" s="33"/>
      <c r="L157" s="33">
        <v>2019</v>
      </c>
    </row>
    <row r="158" spans="1:12" x14ac:dyDescent="0.25">
      <c r="J158" s="34" t="s">
        <v>392</v>
      </c>
      <c r="K158" s="33"/>
      <c r="L158" s="34" t="s">
        <v>392</v>
      </c>
    </row>
    <row r="159" spans="1:12" x14ac:dyDescent="0.25">
      <c r="B159" t="s">
        <v>590</v>
      </c>
      <c r="J159" s="83">
        <v>2562</v>
      </c>
      <c r="K159" s="83"/>
      <c r="L159" s="89">
        <v>9598</v>
      </c>
    </row>
    <row r="160" spans="1:12" x14ac:dyDescent="0.25">
      <c r="B160" t="s">
        <v>591</v>
      </c>
      <c r="J160" s="90">
        <f>3000+1200+6095</f>
        <v>10295</v>
      </c>
      <c r="K160" s="83"/>
      <c r="L160" s="90">
        <v>15174</v>
      </c>
    </row>
    <row r="161" spans="1:12" ht="18.95" customHeight="1" thickBot="1" x14ac:dyDescent="0.3">
      <c r="J161" s="91">
        <f>SUM(J159:J160)</f>
        <v>12857</v>
      </c>
      <c r="K161" s="83"/>
      <c r="L161" s="91">
        <f>SUM(L159:L160)</f>
        <v>24772</v>
      </c>
    </row>
    <row r="162" spans="1:12" ht="33.75" customHeight="1" thickTop="1" x14ac:dyDescent="0.25">
      <c r="A162" s="257"/>
      <c r="B162" s="257"/>
      <c r="C162" s="257"/>
      <c r="D162" s="257"/>
      <c r="E162" s="257"/>
      <c r="F162" s="257"/>
      <c r="G162" s="257"/>
      <c r="H162" s="257"/>
      <c r="I162" s="257"/>
      <c r="J162" s="257"/>
      <c r="K162" s="257"/>
      <c r="L162" s="257"/>
    </row>
    <row r="163" spans="1:12" ht="18.95" customHeight="1" x14ac:dyDescent="0.25">
      <c r="J163" s="127"/>
      <c r="K163" s="83"/>
      <c r="L163" s="127"/>
    </row>
    <row r="164" spans="1:12" ht="18.95" customHeight="1" x14ac:dyDescent="0.25">
      <c r="J164" s="127"/>
      <c r="K164" s="83"/>
      <c r="L164" s="127"/>
    </row>
    <row r="165" spans="1:12" ht="18.95" customHeight="1" x14ac:dyDescent="0.25">
      <c r="J165" s="127"/>
      <c r="K165" s="83"/>
      <c r="L165" s="127"/>
    </row>
    <row r="166" spans="1:12" ht="18.95" customHeight="1" x14ac:dyDescent="0.25">
      <c r="J166" s="127"/>
      <c r="K166" s="83"/>
      <c r="L166" s="127"/>
    </row>
    <row r="167" spans="1:12" ht="18.95" customHeight="1" x14ac:dyDescent="0.25">
      <c r="J167" s="127"/>
      <c r="K167" s="83"/>
      <c r="L167" s="127"/>
    </row>
    <row r="168" spans="1:12" ht="18.95" customHeight="1" x14ac:dyDescent="0.25">
      <c r="J168" s="127"/>
      <c r="K168" s="83"/>
      <c r="L168" s="127"/>
    </row>
    <row r="169" spans="1:12" ht="18.95" customHeight="1" x14ac:dyDescent="0.25">
      <c r="J169" s="127"/>
      <c r="K169" s="83"/>
      <c r="L169" s="127"/>
    </row>
    <row r="170" spans="1:12" ht="18.95" customHeight="1" x14ac:dyDescent="0.25">
      <c r="J170" s="127"/>
      <c r="K170" s="83"/>
      <c r="L170" s="127"/>
    </row>
    <row r="171" spans="1:12" ht="18.95" customHeight="1" x14ac:dyDescent="0.25">
      <c r="J171" s="127"/>
      <c r="K171" s="83"/>
      <c r="L171" s="127"/>
    </row>
    <row r="172" spans="1:12" ht="18.95" customHeight="1" x14ac:dyDescent="0.25">
      <c r="J172" s="127"/>
      <c r="K172" s="83"/>
      <c r="L172" s="127"/>
    </row>
    <row r="173" spans="1:12" ht="18.95" customHeight="1" x14ac:dyDescent="0.25">
      <c r="J173" s="127"/>
      <c r="K173" s="83"/>
      <c r="L173" s="127"/>
    </row>
    <row r="174" spans="1:12" ht="18.95" customHeight="1" x14ac:dyDescent="0.25">
      <c r="J174" s="127"/>
      <c r="K174" s="83"/>
      <c r="L174" s="127"/>
    </row>
    <row r="175" spans="1:12" ht="18.95" customHeight="1" x14ac:dyDescent="0.25">
      <c r="J175" s="127"/>
      <c r="K175" s="83"/>
      <c r="L175" s="127"/>
    </row>
    <row r="176" spans="1:12" ht="18.95" customHeight="1" x14ac:dyDescent="0.25">
      <c r="J176" s="127"/>
      <c r="K176" s="83"/>
      <c r="L176" s="127"/>
    </row>
    <row r="177" spans="1:12" ht="18.95" customHeight="1" x14ac:dyDescent="0.25">
      <c r="J177" s="127"/>
      <c r="K177" s="83"/>
      <c r="L177" s="127"/>
    </row>
    <row r="178" spans="1:12" ht="18.95" customHeight="1" x14ac:dyDescent="0.25">
      <c r="J178" s="127"/>
      <c r="K178" s="83"/>
      <c r="L178" s="127"/>
    </row>
    <row r="179" spans="1:12" ht="18.95" customHeight="1" x14ac:dyDescent="0.25">
      <c r="J179" s="127"/>
      <c r="K179" s="83"/>
      <c r="L179" s="127"/>
    </row>
    <row r="180" spans="1:12" ht="18.95" customHeight="1" x14ac:dyDescent="0.25">
      <c r="J180" s="127"/>
      <c r="K180" s="83"/>
      <c r="L180" s="127"/>
    </row>
    <row r="181" spans="1:12" ht="18.95" customHeight="1" x14ac:dyDescent="0.25">
      <c r="J181" s="127"/>
      <c r="K181" s="83"/>
      <c r="L181" s="127"/>
    </row>
    <row r="182" spans="1:12" ht="18.95" customHeight="1" x14ac:dyDescent="0.25">
      <c r="J182" s="127"/>
      <c r="K182" s="83"/>
      <c r="L182" s="127"/>
    </row>
    <row r="183" spans="1:12" ht="18.95" customHeight="1" x14ac:dyDescent="0.25">
      <c r="J183" s="127"/>
      <c r="K183" s="83"/>
      <c r="L183" s="127"/>
    </row>
    <row r="184" spans="1:12" ht="18.95" customHeight="1" x14ac:dyDescent="0.25">
      <c r="J184" s="127"/>
      <c r="K184" s="83"/>
      <c r="L184" s="127"/>
    </row>
    <row r="185" spans="1:12" ht="18.95" customHeight="1" x14ac:dyDescent="0.25">
      <c r="J185" s="127"/>
      <c r="K185" s="83"/>
      <c r="L185" s="127"/>
    </row>
    <row r="186" spans="1:12" ht="18.95" customHeight="1" x14ac:dyDescent="0.25">
      <c r="J186" s="127"/>
      <c r="K186" s="83"/>
      <c r="L186" s="127"/>
    </row>
    <row r="187" spans="1:12" ht="18.95" customHeight="1" x14ac:dyDescent="0.25">
      <c r="J187" s="127"/>
      <c r="K187" s="83"/>
      <c r="L187" s="127"/>
    </row>
    <row r="188" spans="1:12" x14ac:dyDescent="0.25">
      <c r="D188">
        <v>30</v>
      </c>
    </row>
    <row r="190" spans="1:12" x14ac:dyDescent="0.25">
      <c r="A190" s="241" t="s">
        <v>22</v>
      </c>
      <c r="B190" s="241"/>
      <c r="C190" s="241"/>
      <c r="D190" s="241"/>
      <c r="E190" s="241"/>
      <c r="F190" s="241"/>
      <c r="G190" s="241"/>
      <c r="H190" s="241"/>
      <c r="I190" s="241"/>
      <c r="J190" s="241"/>
      <c r="K190" s="241"/>
      <c r="L190" s="241"/>
    </row>
    <row r="191" spans="1:12" x14ac:dyDescent="0.25">
      <c r="A191" s="251" t="s">
        <v>439</v>
      </c>
      <c r="B191" s="251"/>
      <c r="C191" s="251"/>
      <c r="D191" s="251"/>
      <c r="E191" s="251"/>
      <c r="F191" s="251"/>
      <c r="G191" s="251"/>
      <c r="H191" s="251"/>
      <c r="I191" s="251"/>
      <c r="J191" s="251"/>
      <c r="K191" s="251"/>
      <c r="L191" s="251"/>
    </row>
    <row r="192" spans="1:12" x14ac:dyDescent="0.25">
      <c r="A192" s="251" t="s">
        <v>455</v>
      </c>
      <c r="B192" s="251"/>
      <c r="C192" s="251"/>
      <c r="D192" s="251"/>
      <c r="E192" s="251"/>
      <c r="F192" s="251"/>
      <c r="G192" s="251"/>
      <c r="H192" s="251"/>
      <c r="I192" s="251"/>
      <c r="J192" s="251"/>
      <c r="K192" s="251"/>
      <c r="L192" s="251"/>
    </row>
    <row r="193" spans="1:14" x14ac:dyDescent="0.25">
      <c r="A193" s="241" t="s">
        <v>22</v>
      </c>
      <c r="B193" s="241"/>
      <c r="C193" s="241"/>
      <c r="D193" s="241"/>
      <c r="E193" s="241"/>
      <c r="F193" s="241"/>
      <c r="G193" s="241"/>
      <c r="H193" s="241"/>
      <c r="I193" s="241"/>
      <c r="J193" s="241"/>
      <c r="K193" s="241"/>
      <c r="L193" s="241"/>
    </row>
    <row r="195" spans="1:14" ht="45" x14ac:dyDescent="0.25">
      <c r="A195" s="40" t="s">
        <v>592</v>
      </c>
      <c r="B195" s="2" t="s">
        <v>593</v>
      </c>
      <c r="D195" s="45" t="s">
        <v>594</v>
      </c>
      <c r="F195" s="15" t="s">
        <v>451</v>
      </c>
      <c r="H195" t="s">
        <v>459</v>
      </c>
      <c r="J195" s="16" t="s">
        <v>595</v>
      </c>
      <c r="L195" s="45" t="s">
        <v>596</v>
      </c>
    </row>
    <row r="196" spans="1:14" x14ac:dyDescent="0.25">
      <c r="D196" s="34" t="s">
        <v>392</v>
      </c>
      <c r="E196" s="33"/>
      <c r="F196" s="34" t="s">
        <v>392</v>
      </c>
      <c r="H196" s="34" t="s">
        <v>392</v>
      </c>
      <c r="I196" s="33"/>
      <c r="J196" s="34" t="s">
        <v>392</v>
      </c>
      <c r="L196" s="34" t="s">
        <v>392</v>
      </c>
      <c r="M196" s="33"/>
      <c r="N196" s="34"/>
    </row>
    <row r="197" spans="1:14" x14ac:dyDescent="0.25">
      <c r="B197" s="2" t="s">
        <v>597</v>
      </c>
    </row>
    <row r="198" spans="1:14" x14ac:dyDescent="0.25">
      <c r="B198" t="s">
        <v>598</v>
      </c>
      <c r="D198" s="48">
        <f>L213</f>
        <v>3390</v>
      </c>
      <c r="E198" s="33"/>
      <c r="F198" s="93">
        <f>ROUND(F42+F55,0)</f>
        <v>8691</v>
      </c>
      <c r="G198" s="33"/>
      <c r="H198" s="49">
        <v>0</v>
      </c>
      <c r="I198" s="34"/>
      <c r="J198" s="49">
        <v>0</v>
      </c>
      <c r="K198" s="33"/>
      <c r="L198" s="48">
        <f>SUM(D198:K198)</f>
        <v>12081</v>
      </c>
    </row>
    <row r="200" spans="1:14" x14ac:dyDescent="0.25">
      <c r="B200" s="2" t="s">
        <v>599</v>
      </c>
    </row>
    <row r="201" spans="1:14" x14ac:dyDescent="0.25">
      <c r="B201" t="s">
        <v>600</v>
      </c>
      <c r="D201" s="39">
        <v>43852</v>
      </c>
      <c r="F201" s="18">
        <f>ROUND(H31+J13+H42,0)+1</f>
        <v>312740</v>
      </c>
      <c r="H201" s="23">
        <f>-J67+J83</f>
        <v>-286636.27000000008</v>
      </c>
      <c r="J201" s="23">
        <v>0</v>
      </c>
      <c r="L201" s="18">
        <f>SUM(D201:J201)</f>
        <v>69955.729999999923</v>
      </c>
    </row>
    <row r="202" spans="1:14" x14ac:dyDescent="0.25">
      <c r="B202" t="s">
        <v>601</v>
      </c>
      <c r="D202" s="50">
        <f t="shared" ref="D202" si="2">L217</f>
        <v>-50000</v>
      </c>
      <c r="F202" s="49">
        <v>0</v>
      </c>
      <c r="H202" s="23"/>
      <c r="J202" s="50">
        <v>-33000</v>
      </c>
      <c r="L202" s="50">
        <f>SUM(D202:K202)</f>
        <v>-83000</v>
      </c>
    </row>
    <row r="203" spans="1:14" ht="18.95" customHeight="1" x14ac:dyDescent="0.25">
      <c r="D203" s="52">
        <f>SUM(D201:D202)</f>
        <v>-6148</v>
      </c>
      <c r="E203" s="33"/>
      <c r="F203" s="51">
        <f>SUM(F201:F202)</f>
        <v>312740</v>
      </c>
      <c r="G203" s="33"/>
      <c r="H203" s="52">
        <f>SUM(H201:H202)</f>
        <v>-286636.27000000008</v>
      </c>
      <c r="I203" s="33"/>
      <c r="J203" s="50">
        <f>J201+J202</f>
        <v>-33000</v>
      </c>
      <c r="K203" s="33"/>
      <c r="L203" s="52">
        <f>SUM(L201:L202)</f>
        <v>-13044.270000000077</v>
      </c>
    </row>
    <row r="205" spans="1:14" x14ac:dyDescent="0.25">
      <c r="B205" s="2" t="s">
        <v>602</v>
      </c>
    </row>
    <row r="206" spans="1:14" x14ac:dyDescent="0.25">
      <c r="B206" t="s">
        <v>603</v>
      </c>
      <c r="D206" s="54">
        <f>L221+1</f>
        <v>2962</v>
      </c>
      <c r="F206" s="49">
        <v>0</v>
      </c>
      <c r="H206" s="55">
        <f>-J83</f>
        <v>-2489.73</v>
      </c>
      <c r="J206" s="54"/>
      <c r="K206" s="18"/>
      <c r="L206" s="54">
        <f>SUM(D206:J206)</f>
        <v>472.27</v>
      </c>
    </row>
    <row r="207" spans="1:14" ht="18.95" customHeight="1" x14ac:dyDescent="0.25">
      <c r="B207" s="35" t="s">
        <v>604</v>
      </c>
      <c r="C207" s="33"/>
      <c r="D207" s="52">
        <f>D203+D206</f>
        <v>-3186</v>
      </c>
      <c r="F207" s="56">
        <f>SUM(F203:F206)</f>
        <v>312740</v>
      </c>
      <c r="H207" s="57">
        <f>SUM(H203:H206)</f>
        <v>-289126.00000000006</v>
      </c>
      <c r="J207" s="57">
        <f>J202</f>
        <v>-33000</v>
      </c>
      <c r="L207" s="57">
        <f>SUM(D207:J207)</f>
        <v>-12572.000000000058</v>
      </c>
    </row>
    <row r="208" spans="1:14" ht="18.95" customHeight="1" thickBot="1" x14ac:dyDescent="0.3">
      <c r="B208" s="35" t="s">
        <v>605</v>
      </c>
      <c r="D208" s="47">
        <f>D207+D198</f>
        <v>204</v>
      </c>
      <c r="E208" s="34"/>
      <c r="F208" s="47">
        <f>F198+F207</f>
        <v>321431</v>
      </c>
      <c r="G208" s="34"/>
      <c r="H208" s="58">
        <f>H198+H207</f>
        <v>-289126.00000000006</v>
      </c>
      <c r="I208" s="34"/>
      <c r="J208" s="58">
        <f>J207</f>
        <v>-33000</v>
      </c>
      <c r="K208" s="34"/>
      <c r="L208" s="58">
        <f>L198+L207</f>
        <v>-491.00000000005821</v>
      </c>
    </row>
    <row r="209" spans="1:14" ht="15.75" thickTop="1" x14ac:dyDescent="0.25"/>
    <row r="210" spans="1:14" ht="45" x14ac:dyDescent="0.25">
      <c r="B210" s="2" t="s">
        <v>606</v>
      </c>
      <c r="D210" s="45" t="s">
        <v>607</v>
      </c>
      <c r="F210" s="15" t="s">
        <v>451</v>
      </c>
      <c r="H210" t="s">
        <v>459</v>
      </c>
      <c r="J210" s="16" t="s">
        <v>595</v>
      </c>
      <c r="L210" s="45" t="s">
        <v>608</v>
      </c>
    </row>
    <row r="211" spans="1:14" x14ac:dyDescent="0.25">
      <c r="D211" s="34" t="s">
        <v>392</v>
      </c>
      <c r="E211" s="33"/>
      <c r="F211" s="34" t="s">
        <v>392</v>
      </c>
      <c r="H211" s="34" t="s">
        <v>392</v>
      </c>
      <c r="I211" s="33"/>
      <c r="J211" s="34" t="s">
        <v>392</v>
      </c>
      <c r="L211" s="34" t="s">
        <v>392</v>
      </c>
      <c r="M211" s="33"/>
      <c r="N211" s="34"/>
    </row>
    <row r="212" spans="1:14" x14ac:dyDescent="0.25">
      <c r="B212" s="2" t="s">
        <v>597</v>
      </c>
    </row>
    <row r="213" spans="1:14" s="34" customFormat="1" x14ac:dyDescent="0.25">
      <c r="A213" s="24"/>
      <c r="B213" s="26" t="s">
        <v>598</v>
      </c>
      <c r="D213" s="54">
        <v>2811</v>
      </c>
      <c r="F213" s="54">
        <v>579</v>
      </c>
      <c r="H213" s="49">
        <v>0</v>
      </c>
      <c r="J213" s="49">
        <v>0</v>
      </c>
      <c r="L213" s="48">
        <f>SUM(D213:K213)</f>
        <v>3390</v>
      </c>
    </row>
    <row r="215" spans="1:14" x14ac:dyDescent="0.25">
      <c r="B215" s="2" t="s">
        <v>599</v>
      </c>
    </row>
    <row r="216" spans="1:14" s="33" customFormat="1" x14ac:dyDescent="0.25">
      <c r="A216" s="24"/>
      <c r="B216" s="33" t="s">
        <v>600</v>
      </c>
      <c r="D216" s="39">
        <v>42766</v>
      </c>
      <c r="F216" s="39">
        <v>290172</v>
      </c>
      <c r="H216" s="44">
        <v>-289086</v>
      </c>
      <c r="J216" s="44">
        <v>0</v>
      </c>
      <c r="L216" s="18">
        <f>SUM(D216:J216)</f>
        <v>43852</v>
      </c>
    </row>
    <row r="217" spans="1:14" s="33" customFormat="1" x14ac:dyDescent="0.25">
      <c r="A217" s="24"/>
      <c r="B217" s="33" t="s">
        <v>601</v>
      </c>
      <c r="D217" s="50">
        <v>-17000</v>
      </c>
      <c r="F217" s="49" t="s">
        <v>609</v>
      </c>
      <c r="H217" s="49" t="s">
        <v>609</v>
      </c>
      <c r="J217" s="44">
        <v>-33000</v>
      </c>
      <c r="L217" s="50">
        <f>SUM(D217:J217)</f>
        <v>-50000</v>
      </c>
    </row>
    <row r="218" spans="1:14" s="33" customFormat="1" ht="18.95" customHeight="1" x14ac:dyDescent="0.25">
      <c r="A218" s="24"/>
      <c r="D218" s="48">
        <f>SUM(D216:D217)</f>
        <v>25766</v>
      </c>
      <c r="E218" s="39">
        <f t="shared" ref="E218:K218" si="3">SUM(E216:E217)</f>
        <v>0</v>
      </c>
      <c r="F218" s="48">
        <f t="shared" si="3"/>
        <v>290172</v>
      </c>
      <c r="G218" s="39">
        <f t="shared" si="3"/>
        <v>0</v>
      </c>
      <c r="H218" s="52">
        <f t="shared" si="3"/>
        <v>-289086</v>
      </c>
      <c r="I218" s="39">
        <f t="shared" si="3"/>
        <v>0</v>
      </c>
      <c r="J218" s="52">
        <f t="shared" si="3"/>
        <v>-33000</v>
      </c>
      <c r="K218" s="39">
        <f t="shared" si="3"/>
        <v>0</v>
      </c>
      <c r="L218" s="52">
        <f>SUM(L216:L217)</f>
        <v>-6148</v>
      </c>
    </row>
    <row r="220" spans="1:14" x14ac:dyDescent="0.25">
      <c r="B220" s="2" t="s">
        <v>602</v>
      </c>
    </row>
    <row r="221" spans="1:14" s="33" customFormat="1" x14ac:dyDescent="0.25">
      <c r="A221" s="24"/>
      <c r="B221" s="33" t="s">
        <v>603</v>
      </c>
      <c r="D221" s="48">
        <v>5524</v>
      </c>
      <c r="F221" s="49">
        <v>0</v>
      </c>
      <c r="H221" s="44">
        <v>-2563</v>
      </c>
      <c r="J221" s="185">
        <v>0</v>
      </c>
      <c r="L221" s="54">
        <f>SUM(D221:J221)</f>
        <v>2961</v>
      </c>
    </row>
    <row r="222" spans="1:14" s="33" customFormat="1" ht="18.95" customHeight="1" x14ac:dyDescent="0.25">
      <c r="A222" s="24"/>
      <c r="B222" s="33" t="s">
        <v>604</v>
      </c>
      <c r="D222" s="56">
        <f>D218+D221</f>
        <v>31290</v>
      </c>
      <c r="F222" s="56">
        <f>F218+F221</f>
        <v>290172</v>
      </c>
      <c r="H222" s="169">
        <f>H218+H221+1</f>
        <v>-291648</v>
      </c>
      <c r="J222" s="52">
        <f>J218+J221</f>
        <v>-33000</v>
      </c>
      <c r="L222" s="52">
        <f>SUM(D222:J222)</f>
        <v>-3186</v>
      </c>
    </row>
    <row r="223" spans="1:14" ht="18.95" customHeight="1" thickBot="1" x14ac:dyDescent="0.3">
      <c r="B223" s="33" t="s">
        <v>605</v>
      </c>
      <c r="D223" s="47">
        <f>D222+D213</f>
        <v>34101</v>
      </c>
      <c r="E223" s="33"/>
      <c r="F223" s="47">
        <f>F222+F213</f>
        <v>290751</v>
      </c>
      <c r="G223" s="33"/>
      <c r="H223" s="170">
        <f>H222+H213</f>
        <v>-291648</v>
      </c>
      <c r="I223" s="33"/>
      <c r="J223" s="170">
        <f>J222+J213</f>
        <v>-33000</v>
      </c>
      <c r="K223" s="33"/>
      <c r="L223" s="47">
        <f>L222+L213</f>
        <v>204</v>
      </c>
    </row>
    <row r="224" spans="1:14" ht="15.75" thickTop="1" x14ac:dyDescent="0.25"/>
    <row r="225" spans="1:14" x14ac:dyDescent="0.25">
      <c r="C225" t="s">
        <v>610</v>
      </c>
    </row>
    <row r="227" spans="1:14" ht="62.25" customHeight="1" x14ac:dyDescent="0.25">
      <c r="C227" s="234" t="s">
        <v>611</v>
      </c>
      <c r="D227" s="234"/>
      <c r="E227" s="234"/>
      <c r="F227" s="234"/>
      <c r="G227" s="234"/>
      <c r="H227" s="234"/>
      <c r="I227" s="234"/>
      <c r="J227" s="234"/>
      <c r="K227" s="234"/>
      <c r="L227" s="234"/>
    </row>
    <row r="228" spans="1:14" ht="34.5" customHeight="1" x14ac:dyDescent="0.25">
      <c r="D228">
        <v>31</v>
      </c>
    </row>
    <row r="229" spans="1:14" x14ac:dyDescent="0.25">
      <c r="A229" s="241" t="s">
        <v>22</v>
      </c>
      <c r="B229" s="241"/>
      <c r="C229" s="241"/>
      <c r="D229" s="241"/>
      <c r="E229" s="241"/>
      <c r="F229" s="241"/>
      <c r="G229" s="241"/>
      <c r="H229" s="241"/>
      <c r="I229" s="241"/>
      <c r="J229" s="241"/>
      <c r="K229" s="241"/>
      <c r="L229" s="241"/>
    </row>
    <row r="230" spans="1:14" x14ac:dyDescent="0.25">
      <c r="A230" s="251" t="s">
        <v>439</v>
      </c>
      <c r="B230" s="251"/>
      <c r="C230" s="251"/>
      <c r="D230" s="251"/>
      <c r="E230" s="251"/>
      <c r="F230" s="251"/>
      <c r="G230" s="251"/>
      <c r="H230" s="251"/>
      <c r="I230" s="251"/>
      <c r="J230" s="251"/>
      <c r="K230" s="251"/>
      <c r="L230" s="251"/>
    </row>
    <row r="231" spans="1:14" x14ac:dyDescent="0.25">
      <c r="A231" s="251" t="s">
        <v>455</v>
      </c>
      <c r="B231" s="251"/>
      <c r="C231" s="251"/>
      <c r="D231" s="251"/>
      <c r="E231" s="251"/>
      <c r="F231" s="251"/>
      <c r="G231" s="251"/>
      <c r="H231" s="251"/>
      <c r="I231" s="251"/>
      <c r="J231" s="251"/>
      <c r="K231" s="251"/>
      <c r="L231" s="251"/>
    </row>
    <row r="232" spans="1:14" x14ac:dyDescent="0.25">
      <c r="A232" s="241" t="s">
        <v>22</v>
      </c>
      <c r="B232" s="241"/>
      <c r="C232" s="241"/>
      <c r="D232" s="241"/>
      <c r="E232" s="241"/>
      <c r="F232" s="241"/>
      <c r="G232" s="241"/>
      <c r="H232" s="241"/>
      <c r="I232" s="241"/>
      <c r="J232" s="241"/>
      <c r="K232" s="241"/>
      <c r="L232" s="241"/>
    </row>
    <row r="234" spans="1:14" x14ac:dyDescent="0.25">
      <c r="A234" s="40" t="s">
        <v>612</v>
      </c>
      <c r="B234" s="2" t="s">
        <v>613</v>
      </c>
    </row>
    <row r="235" spans="1:14" ht="60" x14ac:dyDescent="0.25">
      <c r="A235" s="24"/>
      <c r="F235" s="16" t="s">
        <v>387</v>
      </c>
      <c r="H235" s="16" t="s">
        <v>614</v>
      </c>
      <c r="J235" s="16" t="s">
        <v>500</v>
      </c>
      <c r="L235" s="16" t="s">
        <v>390</v>
      </c>
    </row>
    <row r="236" spans="1:14" x14ac:dyDescent="0.25">
      <c r="D236" s="34"/>
      <c r="E236" s="33"/>
      <c r="F236" s="34" t="s">
        <v>392</v>
      </c>
      <c r="H236" s="34" t="s">
        <v>392</v>
      </c>
      <c r="I236" s="33"/>
      <c r="J236" s="34" t="s">
        <v>392</v>
      </c>
      <c r="L236" s="34" t="s">
        <v>392</v>
      </c>
      <c r="M236" s="33"/>
      <c r="N236" s="34"/>
    </row>
    <row r="237" spans="1:14" s="33" customFormat="1" x14ac:dyDescent="0.25">
      <c r="A237" s="24"/>
      <c r="B237" s="33" t="s">
        <v>615</v>
      </c>
      <c r="F237" s="95">
        <v>0</v>
      </c>
      <c r="G237" s="96"/>
      <c r="H237" s="95">
        <v>0</v>
      </c>
      <c r="J237" s="39">
        <f>'Pages 18-20'!H55</f>
        <v>11143.429999999997</v>
      </c>
      <c r="L237" s="39">
        <f>SUM(F237:K237)</f>
        <v>11143.429999999997</v>
      </c>
    </row>
    <row r="238" spans="1:14" s="33" customFormat="1" x14ac:dyDescent="0.25">
      <c r="A238" s="24"/>
      <c r="B238" s="33" t="s">
        <v>616</v>
      </c>
      <c r="F238" s="39">
        <f>'Pages 18-20'!D34</f>
        <v>12081</v>
      </c>
      <c r="H238" s="39">
        <f>L238-F238-J238</f>
        <v>82813.17</v>
      </c>
      <c r="J238" s="44">
        <f>'Pages 18-20'!H34-J237+1</f>
        <v>-10671.429999999997</v>
      </c>
      <c r="L238" s="39">
        <f>'Pages 18-20'!F60</f>
        <v>84222.74</v>
      </c>
    </row>
    <row r="239" spans="1:14" s="33" customFormat="1" x14ac:dyDescent="0.25">
      <c r="A239" s="24"/>
      <c r="B239" s="33" t="s">
        <v>617</v>
      </c>
      <c r="F239" s="95">
        <v>0</v>
      </c>
      <c r="H239" s="44">
        <f>'Pages 18-20'!F61</f>
        <v>12857</v>
      </c>
      <c r="J239" s="95">
        <v>0</v>
      </c>
      <c r="L239" s="44">
        <f>SUM(H239:K239)</f>
        <v>12857</v>
      </c>
    </row>
    <row r="240" spans="1:14" s="33" customFormat="1" x14ac:dyDescent="0.25">
      <c r="A240" s="24"/>
      <c r="B240" s="33" t="s">
        <v>618</v>
      </c>
      <c r="F240" s="80">
        <v>0</v>
      </c>
      <c r="H240" s="50">
        <f>'Pages 18-20'!H66</f>
        <v>83000</v>
      </c>
      <c r="J240" s="80">
        <v>0</v>
      </c>
      <c r="L240" s="50">
        <f>SUM(H240:K240)</f>
        <v>83000</v>
      </c>
    </row>
    <row r="241" spans="1:12" s="33" customFormat="1" ht="18.95" customHeight="1" thickBot="1" x14ac:dyDescent="0.3">
      <c r="A241" s="24"/>
      <c r="F241" s="38">
        <f>SUM(F237:F240)</f>
        <v>12081</v>
      </c>
      <c r="H241" s="170">
        <f>H237+H238-H239-H240</f>
        <v>-13043.830000000002</v>
      </c>
      <c r="J241" s="38">
        <f>SUM(J237:J240)</f>
        <v>472</v>
      </c>
      <c r="L241" s="170">
        <f>L237+L238-L239-L240</f>
        <v>-490.83000000000175</v>
      </c>
    </row>
    <row r="242" spans="1:12" ht="15.75" thickTop="1" x14ac:dyDescent="0.25"/>
    <row r="243" spans="1:12" x14ac:dyDescent="0.25">
      <c r="B243" s="2" t="s">
        <v>619</v>
      </c>
    </row>
    <row r="244" spans="1:12" ht="60" x14ac:dyDescent="0.25">
      <c r="F244" s="16" t="s">
        <v>620</v>
      </c>
      <c r="H244" s="16" t="s">
        <v>621</v>
      </c>
      <c r="J244" s="16" t="s">
        <v>622</v>
      </c>
      <c r="L244" s="16" t="s">
        <v>391</v>
      </c>
    </row>
    <row r="245" spans="1:12" x14ac:dyDescent="0.25">
      <c r="D245" s="34"/>
      <c r="E245" s="33"/>
      <c r="F245" s="34" t="s">
        <v>392</v>
      </c>
      <c r="H245" s="34" t="s">
        <v>392</v>
      </c>
      <c r="I245" s="33"/>
      <c r="J245" s="34" t="s">
        <v>392</v>
      </c>
      <c r="L245" s="34" t="s">
        <v>392</v>
      </c>
    </row>
    <row r="246" spans="1:12" s="33" customFormat="1" x14ac:dyDescent="0.25">
      <c r="A246" s="24"/>
      <c r="B246" s="33" t="s">
        <v>615</v>
      </c>
      <c r="F246" s="34" t="s">
        <v>609</v>
      </c>
      <c r="G246" s="34"/>
      <c r="H246" s="34" t="s">
        <v>609</v>
      </c>
      <c r="I246" s="34"/>
      <c r="J246" s="46">
        <v>4095</v>
      </c>
      <c r="K246" s="34"/>
      <c r="L246" s="46">
        <f>SUM(F246:J246)</f>
        <v>4095</v>
      </c>
    </row>
    <row r="247" spans="1:12" s="33" customFormat="1" x14ac:dyDescent="0.25">
      <c r="A247" s="24"/>
      <c r="B247" s="33" t="s">
        <v>616</v>
      </c>
      <c r="F247" s="46">
        <v>3390</v>
      </c>
      <c r="G247" s="34"/>
      <c r="H247" s="46">
        <v>68626</v>
      </c>
      <c r="I247" s="34"/>
      <c r="J247" s="44">
        <v>-1134</v>
      </c>
      <c r="K247" s="34"/>
      <c r="L247" s="46">
        <f t="shared" ref="L247:L249" si="4">SUM(F247:J247)</f>
        <v>70882</v>
      </c>
    </row>
    <row r="248" spans="1:12" s="33" customFormat="1" x14ac:dyDescent="0.25">
      <c r="A248" s="24"/>
      <c r="B248" s="33" t="s">
        <v>617</v>
      </c>
      <c r="F248" s="34" t="s">
        <v>609</v>
      </c>
      <c r="G248" s="34"/>
      <c r="H248" s="53">
        <v>-24772</v>
      </c>
      <c r="I248" s="34"/>
      <c r="J248" s="34" t="s">
        <v>609</v>
      </c>
      <c r="K248" s="34"/>
      <c r="L248" s="53">
        <f t="shared" si="4"/>
        <v>-24772</v>
      </c>
    </row>
    <row r="249" spans="1:12" s="33" customFormat="1" x14ac:dyDescent="0.25">
      <c r="A249" s="24"/>
      <c r="B249" s="33" t="s">
        <v>618</v>
      </c>
      <c r="F249" s="49" t="s">
        <v>609</v>
      </c>
      <c r="G249" s="34"/>
      <c r="H249" s="55">
        <v>-50000</v>
      </c>
      <c r="I249" s="34"/>
      <c r="J249" s="49" t="s">
        <v>609</v>
      </c>
      <c r="K249" s="34"/>
      <c r="L249" s="55">
        <f t="shared" si="4"/>
        <v>-50000</v>
      </c>
    </row>
    <row r="250" spans="1:12" s="33" customFormat="1" ht="18.95" customHeight="1" thickBot="1" x14ac:dyDescent="0.3">
      <c r="A250" s="24"/>
      <c r="F250" s="47">
        <f>SUM(F246:F249)</f>
        <v>3390</v>
      </c>
      <c r="G250" s="34"/>
      <c r="H250" s="58">
        <f>SUM(H246:H249)</f>
        <v>-6146</v>
      </c>
      <c r="I250" s="34"/>
      <c r="J250" s="47">
        <f>SUM(J246:J249)</f>
        <v>2961</v>
      </c>
      <c r="K250" s="34"/>
      <c r="L250" s="47">
        <f>SUM(L246:L249)</f>
        <v>205</v>
      </c>
    </row>
    <row r="251" spans="1:12" s="33" customFormat="1" ht="15.75" thickTop="1" x14ac:dyDescent="0.25">
      <c r="A251" s="24"/>
      <c r="F251" s="34"/>
      <c r="G251" s="34"/>
      <c r="H251" s="34"/>
      <c r="I251" s="34"/>
      <c r="J251" s="34"/>
      <c r="K251" s="34"/>
      <c r="L251" s="34"/>
    </row>
    <row r="252" spans="1:12" s="33" customFormat="1" x14ac:dyDescent="0.25">
      <c r="A252" s="24" t="s">
        <v>623</v>
      </c>
      <c r="B252" s="35" t="s">
        <v>624</v>
      </c>
      <c r="F252" s="34"/>
      <c r="G252" s="34"/>
      <c r="H252" s="34"/>
      <c r="I252" s="34"/>
      <c r="J252" s="34"/>
      <c r="K252" s="34"/>
      <c r="L252" s="34"/>
    </row>
    <row r="253" spans="1:12" x14ac:dyDescent="0.25">
      <c r="F253" s="15"/>
      <c r="G253" s="15"/>
      <c r="H253" s="15"/>
      <c r="I253" s="15"/>
      <c r="J253" s="15"/>
      <c r="K253" s="15"/>
      <c r="L253" s="15"/>
    </row>
    <row r="254" spans="1:12" x14ac:dyDescent="0.25">
      <c r="J254">
        <v>2020</v>
      </c>
      <c r="L254">
        <v>2019</v>
      </c>
    </row>
    <row r="255" spans="1:12" x14ac:dyDescent="0.25">
      <c r="J255" s="34" t="s">
        <v>392</v>
      </c>
      <c r="L255" s="34" t="s">
        <v>392</v>
      </c>
    </row>
    <row r="256" spans="1:12" x14ac:dyDescent="0.25">
      <c r="B256" t="s">
        <v>625</v>
      </c>
      <c r="J256" s="18">
        <f>'Pages 18-20'!J23</f>
        <v>32305</v>
      </c>
      <c r="K256" s="18"/>
      <c r="L256" s="23">
        <f>'Pages 18-20'!L23</f>
        <v>897.10999999998603</v>
      </c>
    </row>
    <row r="257" spans="1:12" s="34" customFormat="1" x14ac:dyDescent="0.25">
      <c r="A257" s="60"/>
      <c r="B257" s="25" t="s">
        <v>626</v>
      </c>
      <c r="J257" s="18"/>
      <c r="K257" s="18"/>
      <c r="L257" s="18"/>
    </row>
    <row r="258" spans="1:12" s="34" customFormat="1" x14ac:dyDescent="0.25">
      <c r="A258" s="60"/>
      <c r="B258" s="26" t="s">
        <v>627</v>
      </c>
      <c r="J258" s="18">
        <f>L136</f>
        <v>2489.73</v>
      </c>
      <c r="K258" s="18"/>
      <c r="L258" s="18">
        <v>2563</v>
      </c>
    </row>
    <row r="259" spans="1:12" s="34" customFormat="1" x14ac:dyDescent="0.25">
      <c r="A259" s="60"/>
      <c r="B259" s="26" t="s">
        <v>628</v>
      </c>
      <c r="H259" s="46"/>
      <c r="J259" s="53">
        <f>-(L132-L137)</f>
        <v>-3242.489999999998</v>
      </c>
      <c r="K259" s="18"/>
      <c r="L259" s="18">
        <v>0</v>
      </c>
    </row>
    <row r="260" spans="1:12" s="34" customFormat="1" x14ac:dyDescent="0.25">
      <c r="A260" s="60"/>
      <c r="B260" s="26" t="s">
        <v>629</v>
      </c>
      <c r="J260" s="18">
        <f>L154-J154</f>
        <v>1380.2600000000002</v>
      </c>
      <c r="K260" s="18"/>
      <c r="L260" s="53">
        <v>4058</v>
      </c>
    </row>
    <row r="261" spans="1:12" s="34" customFormat="1" x14ac:dyDescent="0.25">
      <c r="A261" s="60"/>
      <c r="B261" s="26" t="s">
        <v>630</v>
      </c>
      <c r="J261" s="53">
        <f>J161-L161</f>
        <v>-11915</v>
      </c>
      <c r="K261" s="18"/>
      <c r="L261" s="18">
        <v>7384</v>
      </c>
    </row>
    <row r="262" spans="1:12" s="34" customFormat="1" ht="18.95" customHeight="1" thickBot="1" x14ac:dyDescent="0.3">
      <c r="A262" s="60"/>
      <c r="J262" s="92">
        <f>SUM(J256:J261)</f>
        <v>21017.500000000007</v>
      </c>
      <c r="K262" s="18"/>
      <c r="L262" s="92">
        <f>SUM(L256:L261)</f>
        <v>14902.109999999986</v>
      </c>
    </row>
    <row r="263" spans="1:12" s="34" customFormat="1" ht="18.95" customHeight="1" thickTop="1" x14ac:dyDescent="0.25">
      <c r="A263" s="24" t="s">
        <v>631</v>
      </c>
      <c r="B263" s="35" t="s">
        <v>632</v>
      </c>
      <c r="C263" s="33"/>
      <c r="D263" s="33"/>
      <c r="E263" s="33"/>
    </row>
    <row r="264" spans="1:12" s="34" customFormat="1" ht="18.95" customHeight="1" thickBot="1" x14ac:dyDescent="0.3">
      <c r="A264" s="60"/>
      <c r="B264" s="26" t="s">
        <v>633</v>
      </c>
      <c r="J264" s="164">
        <f>L131</f>
        <v>6295.67</v>
      </c>
      <c r="L264" s="164">
        <v>0</v>
      </c>
    </row>
    <row r="265" spans="1:12" ht="15.75" thickTop="1" x14ac:dyDescent="0.25"/>
    <row r="266" spans="1:12" x14ac:dyDescent="0.25">
      <c r="A266" s="40" t="s">
        <v>634</v>
      </c>
      <c r="B266" s="25" t="s">
        <v>635</v>
      </c>
    </row>
    <row r="267" spans="1:12" x14ac:dyDescent="0.25">
      <c r="J267">
        <v>2020</v>
      </c>
      <c r="L267" s="20">
        <v>2019</v>
      </c>
    </row>
    <row r="268" spans="1:12" x14ac:dyDescent="0.25">
      <c r="J268" s="15" t="s">
        <v>392</v>
      </c>
      <c r="K268" s="15"/>
      <c r="L268" s="15" t="s">
        <v>392</v>
      </c>
    </row>
    <row r="269" spans="1:12" x14ac:dyDescent="0.25">
      <c r="B269" t="s">
        <v>636</v>
      </c>
      <c r="J269" s="18">
        <v>76536</v>
      </c>
      <c r="K269" s="18"/>
      <c r="L269" s="18">
        <v>61814</v>
      </c>
    </row>
    <row r="270" spans="1:12" ht="15.75" thickBot="1" x14ac:dyDescent="0.3">
      <c r="B270" t="s">
        <v>571</v>
      </c>
      <c r="J270" s="92">
        <f>SUM(J269)</f>
        <v>76536</v>
      </c>
      <c r="K270" s="18"/>
      <c r="L270" s="92">
        <f>SUM(L269)</f>
        <v>61814</v>
      </c>
    </row>
    <row r="271" spans="1:12" ht="15.75" thickTop="1" x14ac:dyDescent="0.25"/>
    <row r="273" spans="4:4" x14ac:dyDescent="0.25">
      <c r="D273">
        <v>32</v>
      </c>
    </row>
    <row r="325" spans="1:1" x14ac:dyDescent="0.25">
      <c r="A325" s="40" t="s">
        <v>170</v>
      </c>
    </row>
    <row r="451" spans="1:12" x14ac:dyDescent="0.25">
      <c r="A451" s="183"/>
      <c r="B451" s="167"/>
      <c r="C451" s="167"/>
      <c r="D451" s="167"/>
      <c r="E451" s="167"/>
      <c r="F451" s="167"/>
      <c r="G451" s="167"/>
      <c r="H451" s="167"/>
      <c r="I451" s="167"/>
      <c r="J451" s="167"/>
      <c r="K451" s="167"/>
      <c r="L451" s="167"/>
    </row>
    <row r="452" spans="1:12" x14ac:dyDescent="0.25">
      <c r="A452" s="183"/>
      <c r="B452" s="167"/>
      <c r="C452" s="167"/>
      <c r="D452" s="167"/>
      <c r="E452" s="167"/>
      <c r="F452" s="167"/>
      <c r="G452" s="167"/>
      <c r="H452" s="167"/>
      <c r="I452" s="167"/>
      <c r="J452" s="167"/>
      <c r="K452" s="167"/>
      <c r="L452" s="167"/>
    </row>
    <row r="453" spans="1:12" x14ac:dyDescent="0.25">
      <c r="A453" s="183"/>
      <c r="B453" s="167"/>
      <c r="C453" s="167"/>
      <c r="D453" s="167"/>
      <c r="E453" s="167"/>
      <c r="F453" s="167"/>
      <c r="G453" s="167"/>
      <c r="H453" s="167"/>
      <c r="I453" s="167"/>
      <c r="J453" s="167"/>
      <c r="K453" s="167"/>
      <c r="L453" s="167"/>
    </row>
    <row r="454" spans="1:12" x14ac:dyDescent="0.25">
      <c r="A454" s="183"/>
      <c r="B454" s="167"/>
      <c r="C454" s="167"/>
      <c r="D454" s="167"/>
      <c r="E454" s="167"/>
      <c r="F454" s="167"/>
      <c r="G454" s="167"/>
      <c r="H454" s="167"/>
      <c r="I454" s="167"/>
      <c r="J454" s="167"/>
      <c r="K454" s="167"/>
      <c r="L454" s="167"/>
    </row>
    <row r="455" spans="1:12" x14ac:dyDescent="0.25">
      <c r="A455" s="183"/>
      <c r="B455" s="167"/>
      <c r="C455" s="167"/>
      <c r="D455" s="167"/>
      <c r="E455" s="167"/>
      <c r="F455" s="167"/>
      <c r="G455" s="167"/>
      <c r="H455" s="167"/>
      <c r="I455" s="167"/>
      <c r="J455" s="167"/>
      <c r="K455" s="167"/>
      <c r="L455" s="167"/>
    </row>
    <row r="456" spans="1:12" x14ac:dyDescent="0.25">
      <c r="A456" s="183"/>
      <c r="B456" s="167"/>
      <c r="C456" s="167"/>
      <c r="D456" s="167"/>
      <c r="E456" s="167"/>
      <c r="F456" s="167"/>
      <c r="G456" s="167"/>
      <c r="H456" s="167"/>
      <c r="I456" s="167"/>
      <c r="J456" s="167"/>
      <c r="K456" s="167"/>
      <c r="L456" s="167"/>
    </row>
    <row r="457" spans="1:12" x14ac:dyDescent="0.25">
      <c r="A457" s="183"/>
      <c r="B457" s="167"/>
      <c r="C457" s="167"/>
      <c r="D457" s="167"/>
      <c r="E457" s="167"/>
      <c r="F457" s="167"/>
      <c r="G457" s="167"/>
      <c r="H457" s="167"/>
      <c r="I457" s="167"/>
      <c r="J457" s="167"/>
      <c r="K457" s="167"/>
      <c r="L457" s="167"/>
    </row>
    <row r="458" spans="1:12" x14ac:dyDescent="0.25">
      <c r="A458" s="183"/>
      <c r="B458" s="167"/>
      <c r="C458" s="167"/>
      <c r="D458" s="167"/>
      <c r="E458" s="167"/>
      <c r="F458" s="167"/>
      <c r="G458" s="167"/>
      <c r="H458" s="167"/>
      <c r="I458" s="167"/>
      <c r="J458" s="167"/>
      <c r="K458" s="167"/>
      <c r="L458" s="167"/>
    </row>
    <row r="459" spans="1:12" x14ac:dyDescent="0.25">
      <c r="A459" s="183"/>
      <c r="B459" s="167"/>
      <c r="C459" s="167"/>
      <c r="D459" s="167"/>
      <c r="E459" s="167"/>
      <c r="F459" s="167"/>
      <c r="G459" s="167"/>
      <c r="H459" s="167"/>
      <c r="I459" s="167"/>
      <c r="J459" s="167"/>
      <c r="K459" s="167"/>
      <c r="L459" s="167"/>
    </row>
    <row r="460" spans="1:12" x14ac:dyDescent="0.25">
      <c r="A460" s="183"/>
      <c r="B460" s="167"/>
      <c r="C460" s="167"/>
      <c r="D460" s="167"/>
      <c r="E460" s="167"/>
      <c r="F460" s="167"/>
      <c r="G460" s="167"/>
      <c r="H460" s="167"/>
      <c r="I460" s="167"/>
      <c r="J460" s="167"/>
      <c r="K460" s="167"/>
      <c r="L460" s="167"/>
    </row>
    <row r="461" spans="1:12" x14ac:dyDescent="0.25">
      <c r="A461" s="183"/>
      <c r="B461" s="167"/>
      <c r="C461" s="167"/>
      <c r="D461" s="167"/>
      <c r="E461" s="167"/>
      <c r="F461" s="167"/>
      <c r="G461" s="167"/>
      <c r="H461" s="167"/>
      <c r="I461" s="167"/>
      <c r="J461" s="167"/>
      <c r="K461" s="167"/>
      <c r="L461" s="167"/>
    </row>
  </sheetData>
  <sortState ref="M57:M80">
    <sortCondition descending="1" ref="M57:M80"/>
  </sortState>
  <mergeCells count="28">
    <mergeCell ref="A229:L229"/>
    <mergeCell ref="C227:L227"/>
    <mergeCell ref="A4:L4"/>
    <mergeCell ref="A5:L5"/>
    <mergeCell ref="A3:L3"/>
    <mergeCell ref="A147:L147"/>
    <mergeCell ref="A190:L190"/>
    <mergeCell ref="B119:L119"/>
    <mergeCell ref="A191:L191"/>
    <mergeCell ref="A192:L192"/>
    <mergeCell ref="A193:L193"/>
    <mergeCell ref="A162:L162"/>
    <mergeCell ref="A2:L2"/>
    <mergeCell ref="A46:L46"/>
    <mergeCell ref="A230:L230"/>
    <mergeCell ref="A231:L231"/>
    <mergeCell ref="A232:L232"/>
    <mergeCell ref="A148:L148"/>
    <mergeCell ref="A47:L47"/>
    <mergeCell ref="A48:L48"/>
    <mergeCell ref="A49:L49"/>
    <mergeCell ref="B88:L88"/>
    <mergeCell ref="A94:L94"/>
    <mergeCell ref="A95:L95"/>
    <mergeCell ref="A96:L96"/>
    <mergeCell ref="A97:L97"/>
    <mergeCell ref="A145:L145"/>
    <mergeCell ref="A146:L146"/>
  </mergeCells>
  <pageMargins left="0.23622047244094491" right="0.11811023622047245" top="0.74803149606299213" bottom="0.74803149606299213" header="0.31496062992125984" footer="0.31496062992125984"/>
  <pageSetup paperSize="9" scale="95" orientation="portrait" r:id="rId1"/>
  <headerFooter>
    <oddHeader>&amp;CPEASLAKE FREE SCHOOL LIMITED
(A company limited by guarantee)</oddHeader>
  </headerFooter>
  <rowBreaks count="4" manualBreakCount="4">
    <brk id="45" max="16383" man="1"/>
    <brk id="144" max="16383" man="1"/>
    <brk id="188" max="16383" man="1"/>
    <brk id="228" max="16383" man="1"/>
  </rowBreaks>
  <ignoredErrors>
    <ignoredError sqref="A19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5"/>
  <sheetViews>
    <sheetView view="pageLayout" topLeftCell="A9" zoomScaleNormal="100" workbookViewId="0">
      <selection activeCell="E42" sqref="E42"/>
    </sheetView>
  </sheetViews>
  <sheetFormatPr defaultColWidth="8.7109375" defaultRowHeight="15" x14ac:dyDescent="0.25"/>
  <cols>
    <col min="1" max="1" width="5.140625" style="26" customWidth="1"/>
    <col min="2" max="2" width="9.140625" style="26" bestFit="1" customWidth="1"/>
    <col min="3" max="4" width="8.7109375" style="26"/>
    <col min="5" max="5" width="19.28515625" style="26" customWidth="1"/>
    <col min="6" max="6" width="4.7109375" style="26" customWidth="1"/>
    <col min="7" max="7" width="2.5703125" style="26" customWidth="1"/>
    <col min="8" max="8" width="11.5703125" style="26" bestFit="1" customWidth="1"/>
    <col min="9" max="10" width="9.85546875" style="26" customWidth="1"/>
    <col min="11" max="11" width="9.5703125" style="26" customWidth="1"/>
    <col min="12" max="12" width="10.28515625" style="26" customWidth="1"/>
    <col min="13" max="13" width="12.85546875" style="26" bestFit="1" customWidth="1"/>
    <col min="14" max="14" width="24.140625" style="26" customWidth="1"/>
    <col min="15" max="15" width="9.28515625" style="26" bestFit="1" customWidth="1"/>
    <col min="16" max="16384" width="8.7109375" style="26"/>
  </cols>
  <sheetData>
    <row r="1" spans="1:12" x14ac:dyDescent="0.25">
      <c r="H1" s="27"/>
    </row>
    <row r="2" spans="1:12" x14ac:dyDescent="0.25">
      <c r="A2" s="250" t="s">
        <v>22</v>
      </c>
      <c r="B2" s="250"/>
      <c r="C2" s="250"/>
      <c r="D2" s="250"/>
      <c r="E2" s="250"/>
      <c r="F2" s="250"/>
      <c r="G2" s="250"/>
      <c r="H2" s="250"/>
      <c r="I2" s="250"/>
      <c r="J2" s="250"/>
      <c r="K2" s="250"/>
      <c r="L2" s="250"/>
    </row>
    <row r="3" spans="1:12" ht="14.45" customHeight="1" x14ac:dyDescent="0.25">
      <c r="A3" s="251" t="s">
        <v>439</v>
      </c>
      <c r="B3" s="251"/>
      <c r="C3" s="251"/>
      <c r="D3" s="251"/>
      <c r="E3" s="251"/>
      <c r="F3" s="251"/>
      <c r="G3" s="251"/>
      <c r="H3" s="251"/>
      <c r="I3" s="251"/>
      <c r="J3" s="251"/>
      <c r="K3" s="251"/>
      <c r="L3" s="251"/>
    </row>
    <row r="4" spans="1:12" ht="14.45" customHeight="1" x14ac:dyDescent="0.25">
      <c r="A4" s="251" t="s">
        <v>24</v>
      </c>
      <c r="B4" s="251"/>
      <c r="C4" s="251"/>
      <c r="D4" s="251"/>
      <c r="E4" s="251"/>
      <c r="F4" s="251"/>
      <c r="G4" s="251"/>
      <c r="H4" s="251"/>
      <c r="I4" s="251"/>
      <c r="J4" s="251"/>
      <c r="K4" s="251"/>
      <c r="L4" s="251"/>
    </row>
    <row r="5" spans="1:12" x14ac:dyDescent="0.25">
      <c r="A5" s="250" t="s">
        <v>22</v>
      </c>
      <c r="B5" s="250"/>
      <c r="C5" s="250"/>
      <c r="D5" s="250"/>
      <c r="E5" s="250"/>
      <c r="F5" s="250"/>
      <c r="G5" s="250"/>
      <c r="H5" s="250"/>
      <c r="I5" s="250"/>
      <c r="J5" s="250"/>
      <c r="K5" s="250"/>
      <c r="L5" s="250"/>
    </row>
    <row r="7" spans="1:12" x14ac:dyDescent="0.25">
      <c r="A7" s="24" t="s">
        <v>637</v>
      </c>
      <c r="B7" s="252" t="s">
        <v>638</v>
      </c>
      <c r="C7" s="252"/>
      <c r="D7" s="252"/>
    </row>
    <row r="9" spans="1:12" ht="59.25" customHeight="1" x14ac:dyDescent="0.25">
      <c r="B9" s="247" t="s">
        <v>639</v>
      </c>
      <c r="C9" s="247"/>
      <c r="D9" s="247"/>
      <c r="E9" s="247"/>
      <c r="F9" s="247"/>
      <c r="G9" s="247"/>
      <c r="H9" s="247"/>
      <c r="I9" s="247"/>
      <c r="J9" s="247"/>
      <c r="K9" s="247"/>
      <c r="L9" s="247"/>
    </row>
    <row r="10" spans="1:12" x14ac:dyDescent="0.25">
      <c r="C10" s="62"/>
      <c r="D10" s="62"/>
      <c r="E10" s="62"/>
      <c r="F10" s="62"/>
      <c r="G10" s="62"/>
      <c r="H10" s="62"/>
      <c r="I10" s="62"/>
      <c r="J10" s="62"/>
      <c r="K10" s="62"/>
      <c r="L10" s="62"/>
    </row>
    <row r="11" spans="1:12" x14ac:dyDescent="0.25">
      <c r="B11" s="247" t="s">
        <v>640</v>
      </c>
      <c r="C11" s="247"/>
      <c r="D11" s="247"/>
      <c r="E11" s="247"/>
      <c r="F11" s="247"/>
      <c r="G11" s="247"/>
      <c r="H11" s="247"/>
      <c r="I11" s="247"/>
      <c r="J11" s="247"/>
      <c r="K11" s="247"/>
      <c r="L11" s="247"/>
    </row>
    <row r="12" spans="1:12" x14ac:dyDescent="0.25">
      <c r="B12" s="25"/>
      <c r="C12" s="25"/>
      <c r="D12" s="25"/>
      <c r="E12" s="25"/>
      <c r="F12" s="25"/>
      <c r="G12" s="25"/>
    </row>
    <row r="13" spans="1:12" ht="30" customHeight="1" x14ac:dyDescent="0.25">
      <c r="B13" s="233" t="s">
        <v>641</v>
      </c>
      <c r="C13" s="233"/>
      <c r="D13" s="233"/>
      <c r="E13" s="233"/>
      <c r="F13" s="233"/>
      <c r="G13" s="233"/>
      <c r="H13" s="233"/>
      <c r="I13" s="233"/>
      <c r="J13" s="233"/>
      <c r="K13" s="233"/>
      <c r="L13" s="233"/>
    </row>
    <row r="15" spans="1:12" x14ac:dyDescent="0.25">
      <c r="B15" s="25" t="s">
        <v>642</v>
      </c>
    </row>
    <row r="17" spans="1:12" x14ac:dyDescent="0.25">
      <c r="B17" s="25" t="s">
        <v>643</v>
      </c>
    </row>
    <row r="18" spans="1:12" x14ac:dyDescent="0.25">
      <c r="B18" s="25"/>
      <c r="C18" s="25"/>
      <c r="D18" s="25"/>
    </row>
    <row r="19" spans="1:12" ht="75" customHeight="1" x14ac:dyDescent="0.25">
      <c r="B19" s="247" t="s">
        <v>644</v>
      </c>
      <c r="C19" s="247"/>
      <c r="D19" s="247"/>
      <c r="E19" s="247"/>
      <c r="F19" s="247"/>
      <c r="G19" s="247"/>
      <c r="H19" s="247"/>
      <c r="I19" s="247"/>
      <c r="J19" s="247"/>
      <c r="K19" s="247"/>
      <c r="L19" s="247"/>
    </row>
    <row r="21" spans="1:12" ht="47.25" customHeight="1" x14ac:dyDescent="0.25">
      <c r="B21" s="233" t="s">
        <v>645</v>
      </c>
      <c r="C21" s="233"/>
      <c r="D21" s="233"/>
      <c r="E21" s="233"/>
      <c r="F21" s="233"/>
      <c r="G21" s="233"/>
      <c r="H21" s="233"/>
      <c r="I21" s="233"/>
      <c r="J21" s="233"/>
      <c r="K21" s="233"/>
      <c r="L21" s="233"/>
    </row>
    <row r="22" spans="1:12" x14ac:dyDescent="0.25">
      <c r="B22" s="25"/>
      <c r="C22" s="25"/>
    </row>
    <row r="23" spans="1:12" x14ac:dyDescent="0.25">
      <c r="B23" s="25" t="s">
        <v>646</v>
      </c>
    </row>
    <row r="24" spans="1:12" x14ac:dyDescent="0.25">
      <c r="C24" s="234"/>
      <c r="D24" s="234"/>
      <c r="E24" s="234"/>
      <c r="F24" s="234"/>
      <c r="G24" s="234"/>
      <c r="H24" s="234"/>
      <c r="I24" s="234"/>
      <c r="J24" s="234"/>
      <c r="K24" s="234"/>
      <c r="L24" s="234"/>
    </row>
    <row r="25" spans="1:12" ht="123.75" customHeight="1" x14ac:dyDescent="0.25">
      <c r="B25" s="247" t="s">
        <v>647</v>
      </c>
      <c r="C25" s="247"/>
      <c r="D25" s="247"/>
      <c r="E25" s="247"/>
      <c r="F25" s="247"/>
      <c r="G25" s="247"/>
      <c r="H25" s="247"/>
      <c r="I25" s="247"/>
      <c r="J25" s="247"/>
      <c r="K25" s="247"/>
      <c r="L25" s="247"/>
    </row>
    <row r="27" spans="1:12" ht="32.25" customHeight="1" x14ac:dyDescent="0.25">
      <c r="B27" s="28" t="s">
        <v>123</v>
      </c>
      <c r="C27" s="233" t="s">
        <v>648</v>
      </c>
      <c r="D27" s="233"/>
      <c r="E27" s="233"/>
      <c r="F27" s="233"/>
      <c r="G27" s="233"/>
      <c r="H27" s="233"/>
      <c r="I27" s="233"/>
      <c r="J27" s="233"/>
      <c r="K27" s="233"/>
      <c r="L27" s="233"/>
    </row>
    <row r="28" spans="1:12" ht="58.5" customHeight="1" x14ac:dyDescent="0.25">
      <c r="B28" s="13" t="s">
        <v>123</v>
      </c>
      <c r="C28" s="234" t="s">
        <v>649</v>
      </c>
      <c r="D28" s="234"/>
      <c r="E28" s="234"/>
      <c r="F28" s="234"/>
      <c r="G28" s="234"/>
      <c r="H28" s="234"/>
      <c r="I28" s="234"/>
      <c r="J28" s="234"/>
      <c r="K28" s="234"/>
      <c r="L28" s="234"/>
    </row>
    <row r="29" spans="1:12" ht="72" customHeight="1" x14ac:dyDescent="0.25">
      <c r="F29" s="15">
        <v>33</v>
      </c>
      <c r="H29" s="27"/>
    </row>
    <row r="30" spans="1:12" x14ac:dyDescent="0.25">
      <c r="A30" s="250" t="s">
        <v>22</v>
      </c>
      <c r="B30" s="250"/>
      <c r="C30" s="250"/>
      <c r="D30" s="250"/>
      <c r="E30" s="250"/>
      <c r="F30" s="250"/>
      <c r="G30" s="250"/>
      <c r="H30" s="250"/>
      <c r="I30" s="250"/>
      <c r="J30" s="250"/>
      <c r="K30" s="250"/>
      <c r="L30" s="250"/>
    </row>
    <row r="31" spans="1:12" x14ac:dyDescent="0.25">
      <c r="A31" s="251" t="s">
        <v>439</v>
      </c>
      <c r="B31" s="251"/>
      <c r="C31" s="251"/>
      <c r="D31" s="251"/>
      <c r="E31" s="251"/>
      <c r="F31" s="251"/>
      <c r="G31" s="251"/>
      <c r="H31" s="251"/>
      <c r="I31" s="251"/>
      <c r="J31" s="251"/>
      <c r="K31" s="251"/>
      <c r="L31" s="251"/>
    </row>
    <row r="32" spans="1:12" x14ac:dyDescent="0.25">
      <c r="A32" s="251" t="s">
        <v>455</v>
      </c>
      <c r="B32" s="251"/>
      <c r="C32" s="251"/>
      <c r="D32" s="251"/>
      <c r="E32" s="251"/>
      <c r="F32" s="251"/>
      <c r="G32" s="251"/>
      <c r="H32" s="251"/>
      <c r="I32" s="251"/>
      <c r="J32" s="251"/>
      <c r="K32" s="251"/>
      <c r="L32" s="251"/>
    </row>
    <row r="33" spans="1:12" x14ac:dyDescent="0.25">
      <c r="A33" s="250" t="s">
        <v>22</v>
      </c>
      <c r="B33" s="250"/>
      <c r="C33" s="250"/>
      <c r="D33" s="250"/>
      <c r="E33" s="250"/>
      <c r="F33" s="250"/>
      <c r="G33" s="250"/>
      <c r="H33" s="250"/>
      <c r="I33" s="250"/>
      <c r="J33" s="250"/>
      <c r="K33" s="250"/>
      <c r="L33" s="250"/>
    </row>
    <row r="34" spans="1:12" x14ac:dyDescent="0.25">
      <c r="A34" s="28"/>
      <c r="B34" s="28"/>
      <c r="C34" s="28"/>
      <c r="D34" s="28"/>
      <c r="E34" s="28"/>
      <c r="F34" s="28"/>
      <c r="G34" s="28"/>
      <c r="H34" s="28"/>
      <c r="I34" s="28"/>
      <c r="J34" s="28"/>
      <c r="K34" s="28"/>
      <c r="L34" s="28"/>
    </row>
    <row r="35" spans="1:12" x14ac:dyDescent="0.25">
      <c r="A35" s="28"/>
      <c r="B35" s="22" t="s">
        <v>123</v>
      </c>
      <c r="C35" s="260" t="s">
        <v>650</v>
      </c>
      <c r="D35" s="260"/>
      <c r="E35" s="260"/>
      <c r="F35" s="260"/>
      <c r="G35" s="260"/>
      <c r="H35" s="260"/>
      <c r="I35" s="260"/>
      <c r="J35" s="260"/>
      <c r="K35" s="260"/>
      <c r="L35" s="260"/>
    </row>
    <row r="37" spans="1:12" ht="33.75" customHeight="1" x14ac:dyDescent="0.25">
      <c r="B37" s="26" t="s">
        <v>123</v>
      </c>
      <c r="C37" s="234" t="s">
        <v>651</v>
      </c>
      <c r="D37" s="234"/>
      <c r="E37" s="234"/>
      <c r="F37" s="234"/>
      <c r="G37" s="234"/>
      <c r="H37" s="234"/>
      <c r="I37" s="234"/>
      <c r="J37" s="234"/>
      <c r="K37" s="234"/>
      <c r="L37" s="234"/>
    </row>
    <row r="39" spans="1:12" ht="63" customHeight="1" x14ac:dyDescent="0.25">
      <c r="B39" s="247" t="s">
        <v>652</v>
      </c>
      <c r="C39" s="247"/>
      <c r="D39" s="247"/>
      <c r="E39" s="247"/>
      <c r="F39" s="247"/>
      <c r="G39" s="247"/>
      <c r="H39" s="247"/>
      <c r="I39" s="247"/>
      <c r="J39" s="247"/>
      <c r="K39" s="247"/>
      <c r="L39" s="247"/>
    </row>
    <row r="41" spans="1:12" x14ac:dyDescent="0.25">
      <c r="B41" s="258" t="s">
        <v>653</v>
      </c>
      <c r="C41" s="258"/>
      <c r="D41" s="258"/>
      <c r="E41" s="258"/>
      <c r="F41" s="258"/>
      <c r="G41" s="258"/>
      <c r="H41" s="258"/>
      <c r="I41" s="258"/>
      <c r="J41" s="258"/>
      <c r="K41" s="258"/>
      <c r="L41" s="258"/>
    </row>
    <row r="43" spans="1:12" ht="30.75" customHeight="1" x14ac:dyDescent="0.25">
      <c r="B43" s="247" t="s">
        <v>654</v>
      </c>
      <c r="C43" s="247"/>
      <c r="D43" s="247"/>
      <c r="E43" s="247"/>
      <c r="F43" s="247"/>
      <c r="G43" s="247"/>
      <c r="H43" s="247"/>
      <c r="I43" s="247"/>
      <c r="J43" s="247"/>
      <c r="K43" s="247"/>
      <c r="L43" s="247"/>
    </row>
    <row r="44" spans="1:12" x14ac:dyDescent="0.25">
      <c r="C44" s="12"/>
      <c r="D44" s="12"/>
      <c r="E44" s="12"/>
      <c r="F44" s="12"/>
      <c r="G44" s="12"/>
      <c r="H44" s="12"/>
      <c r="I44" s="12"/>
      <c r="J44" s="12"/>
      <c r="K44" s="12"/>
      <c r="L44" s="12"/>
    </row>
    <row r="45" spans="1:12" ht="46.5" customHeight="1" x14ac:dyDescent="0.25">
      <c r="B45" s="233" t="s">
        <v>655</v>
      </c>
      <c r="C45" s="233"/>
      <c r="D45" s="233"/>
      <c r="E45" s="233"/>
      <c r="F45" s="233"/>
      <c r="G45" s="233"/>
      <c r="H45" s="233"/>
      <c r="I45" s="233"/>
      <c r="J45" s="233"/>
      <c r="K45" s="233"/>
      <c r="L45" s="233"/>
    </row>
    <row r="46" spans="1:12" x14ac:dyDescent="0.25">
      <c r="C46" s="12"/>
      <c r="D46" s="12"/>
      <c r="E46" s="12"/>
      <c r="F46" s="12"/>
      <c r="G46" s="12"/>
      <c r="H46" s="12"/>
      <c r="I46" s="12"/>
      <c r="J46" s="12"/>
      <c r="K46" s="12"/>
      <c r="L46" s="12"/>
    </row>
    <row r="47" spans="1:12" x14ac:dyDescent="0.25">
      <c r="B47" s="25" t="s">
        <v>656</v>
      </c>
      <c r="C47" s="12"/>
      <c r="D47" s="12"/>
      <c r="E47" s="12"/>
      <c r="F47" s="12"/>
      <c r="G47" s="12"/>
      <c r="H47" s="12"/>
      <c r="I47" s="12"/>
      <c r="J47" s="12"/>
      <c r="K47" s="12"/>
      <c r="L47" s="12"/>
    </row>
    <row r="48" spans="1:12" x14ac:dyDescent="0.25">
      <c r="C48" s="12"/>
      <c r="D48" s="12"/>
      <c r="E48" s="12"/>
      <c r="F48" s="12"/>
      <c r="G48" s="12"/>
      <c r="H48" s="12"/>
      <c r="I48" s="12"/>
      <c r="J48" s="12"/>
      <c r="K48" s="12"/>
      <c r="L48" s="12"/>
    </row>
    <row r="49" spans="1:12" ht="75.75" customHeight="1" x14ac:dyDescent="0.25">
      <c r="B49" s="233" t="s">
        <v>657</v>
      </c>
      <c r="C49" s="233"/>
      <c r="D49" s="233"/>
      <c r="E49" s="233"/>
      <c r="F49" s="233"/>
      <c r="G49" s="233"/>
      <c r="H49" s="233"/>
      <c r="I49" s="233"/>
      <c r="J49" s="233"/>
      <c r="K49" s="233"/>
      <c r="L49" s="233"/>
    </row>
    <row r="50" spans="1:12" x14ac:dyDescent="0.25">
      <c r="C50" s="12"/>
      <c r="D50" s="12"/>
      <c r="E50" s="12"/>
      <c r="F50" s="12"/>
      <c r="G50" s="12"/>
      <c r="H50" s="12"/>
      <c r="I50" s="12"/>
      <c r="J50" s="12"/>
      <c r="K50" s="12"/>
      <c r="L50" s="12"/>
    </row>
    <row r="51" spans="1:12" ht="53.25" customHeight="1" x14ac:dyDescent="0.25">
      <c r="B51" s="233" t="s">
        <v>658</v>
      </c>
      <c r="C51" s="233"/>
      <c r="D51" s="233"/>
      <c r="E51" s="233"/>
      <c r="F51" s="233"/>
      <c r="G51" s="233"/>
      <c r="H51" s="233"/>
      <c r="I51" s="233"/>
      <c r="J51" s="233"/>
      <c r="K51" s="233"/>
      <c r="L51" s="233"/>
    </row>
    <row r="52" spans="1:12" ht="14.45" hidden="1" customHeight="1" x14ac:dyDescent="0.25">
      <c r="C52" s="12"/>
      <c r="D52" s="12"/>
      <c r="E52" s="12"/>
      <c r="F52" s="12"/>
      <c r="G52" s="12"/>
      <c r="H52" s="12"/>
      <c r="I52" s="12"/>
      <c r="J52" s="12"/>
      <c r="K52" s="12"/>
      <c r="L52" s="12"/>
    </row>
    <row r="54" spans="1:12" x14ac:dyDescent="0.25">
      <c r="B54" s="25"/>
      <c r="C54" s="12"/>
      <c r="D54" s="12"/>
      <c r="E54" s="12"/>
      <c r="F54" s="12"/>
      <c r="G54" s="12"/>
      <c r="H54" s="12"/>
      <c r="I54" s="12"/>
      <c r="J54" s="12"/>
      <c r="K54" s="12"/>
      <c r="L54" s="12"/>
    </row>
    <row r="58" spans="1:12" x14ac:dyDescent="0.25">
      <c r="B58" s="25"/>
      <c r="C58" s="25"/>
      <c r="D58" s="25"/>
      <c r="E58" s="25"/>
      <c r="F58" s="25"/>
    </row>
    <row r="60" spans="1:12" ht="29.1" customHeight="1" x14ac:dyDescent="0.25">
      <c r="C60" s="234"/>
      <c r="D60" s="234"/>
      <c r="E60" s="234"/>
      <c r="F60" s="234"/>
      <c r="G60" s="234"/>
      <c r="H60" s="234"/>
      <c r="I60" s="234"/>
      <c r="J60" s="234"/>
      <c r="K60" s="234"/>
      <c r="L60" s="234"/>
    </row>
    <row r="62" spans="1:12" x14ac:dyDescent="0.25">
      <c r="C62" s="259"/>
      <c r="D62" s="259"/>
      <c r="E62" s="259"/>
      <c r="F62" s="259"/>
      <c r="G62" s="259"/>
      <c r="H62" s="259"/>
      <c r="I62" s="259"/>
      <c r="J62" s="259"/>
      <c r="K62" s="259"/>
      <c r="L62" s="259"/>
    </row>
    <row r="64" spans="1:12" ht="96.75" customHeight="1" x14ac:dyDescent="0.25">
      <c r="A64" s="24"/>
      <c r="C64" s="61"/>
      <c r="D64" s="61"/>
      <c r="E64" s="61"/>
      <c r="F64" s="123">
        <v>34</v>
      </c>
      <c r="G64" s="61"/>
      <c r="H64" s="61"/>
      <c r="I64" s="61"/>
      <c r="J64" s="61"/>
      <c r="K64" s="61"/>
      <c r="L64" s="61"/>
    </row>
    <row r="65" spans="1:12" x14ac:dyDescent="0.25">
      <c r="H65" s="27"/>
    </row>
    <row r="66" spans="1:12" x14ac:dyDescent="0.25">
      <c r="A66" s="250" t="s">
        <v>22</v>
      </c>
      <c r="B66" s="250"/>
      <c r="C66" s="250"/>
      <c r="D66" s="250"/>
      <c r="E66" s="250"/>
      <c r="F66" s="250"/>
      <c r="G66" s="250"/>
      <c r="H66" s="250"/>
      <c r="I66" s="250"/>
      <c r="J66" s="250"/>
      <c r="K66" s="250"/>
      <c r="L66" s="250"/>
    </row>
    <row r="67" spans="1:12" ht="14.45" customHeight="1" x14ac:dyDescent="0.25">
      <c r="A67" s="251" t="s">
        <v>439</v>
      </c>
      <c r="B67" s="251"/>
      <c r="C67" s="251"/>
      <c r="D67" s="251"/>
      <c r="E67" s="251"/>
      <c r="F67" s="251"/>
      <c r="G67" s="251"/>
      <c r="H67" s="251"/>
      <c r="I67" s="251"/>
      <c r="J67" s="251"/>
      <c r="K67" s="251"/>
      <c r="L67" s="251"/>
    </row>
    <row r="68" spans="1:12" ht="14.45" customHeight="1" x14ac:dyDescent="0.25">
      <c r="A68" s="251" t="s">
        <v>455</v>
      </c>
      <c r="B68" s="251"/>
      <c r="C68" s="251"/>
      <c r="D68" s="251"/>
      <c r="E68" s="251"/>
      <c r="F68" s="251"/>
      <c r="G68" s="251"/>
      <c r="H68" s="251"/>
      <c r="I68" s="251"/>
      <c r="J68" s="251"/>
      <c r="K68" s="251"/>
      <c r="L68" s="251"/>
    </row>
    <row r="69" spans="1:12" x14ac:dyDescent="0.25">
      <c r="A69" s="250" t="s">
        <v>22</v>
      </c>
      <c r="B69" s="250"/>
      <c r="C69" s="250"/>
      <c r="D69" s="250"/>
      <c r="E69" s="250"/>
      <c r="F69" s="250"/>
      <c r="G69" s="250"/>
      <c r="H69" s="250"/>
      <c r="I69" s="250"/>
      <c r="J69" s="250"/>
      <c r="K69" s="250"/>
      <c r="L69" s="250"/>
    </row>
    <row r="70" spans="1:12" x14ac:dyDescent="0.25">
      <c r="A70" s="28"/>
      <c r="B70" s="28"/>
      <c r="C70" s="28"/>
      <c r="D70" s="28"/>
      <c r="E70" s="28"/>
      <c r="F70" s="28"/>
      <c r="G70" s="28"/>
      <c r="H70" s="28"/>
      <c r="I70" s="28"/>
      <c r="J70" s="28"/>
      <c r="K70" s="28"/>
      <c r="L70" s="28"/>
    </row>
    <row r="71" spans="1:12" x14ac:dyDescent="0.25">
      <c r="A71" s="63" t="s">
        <v>637</v>
      </c>
      <c r="B71" s="253" t="s">
        <v>659</v>
      </c>
      <c r="C71" s="253"/>
      <c r="D71" s="253"/>
      <c r="E71" s="253"/>
      <c r="F71" s="253"/>
      <c r="G71" s="28"/>
      <c r="H71" s="28"/>
      <c r="I71" s="28"/>
      <c r="J71" s="28"/>
      <c r="K71" s="28"/>
      <c r="L71" s="28"/>
    </row>
    <row r="73" spans="1:12" x14ac:dyDescent="0.25">
      <c r="B73" s="25" t="s">
        <v>660</v>
      </c>
    </row>
    <row r="75" spans="1:12" x14ac:dyDescent="0.25">
      <c r="B75" s="26" t="s">
        <v>661</v>
      </c>
    </row>
    <row r="76" spans="1:12" x14ac:dyDescent="0.25">
      <c r="C76" s="13"/>
      <c r="D76" s="13"/>
      <c r="E76" s="13"/>
      <c r="F76" s="13"/>
      <c r="G76" s="13"/>
      <c r="H76" s="13"/>
      <c r="I76" s="13"/>
      <c r="J76" s="13"/>
      <c r="K76" s="64">
        <v>2020</v>
      </c>
      <c r="L76" s="65">
        <v>2019</v>
      </c>
    </row>
    <row r="77" spans="1:12" x14ac:dyDescent="0.25">
      <c r="B77" s="26" t="s">
        <v>662</v>
      </c>
      <c r="C77" s="25"/>
      <c r="K77" s="213">
        <v>3.1E-2</v>
      </c>
      <c r="L77" s="213">
        <v>2.5999999999999999E-2</v>
      </c>
    </row>
    <row r="78" spans="1:12" x14ac:dyDescent="0.25">
      <c r="B78" s="26" t="s">
        <v>663</v>
      </c>
      <c r="K78" s="213">
        <v>2.1999999999999999E-2</v>
      </c>
      <c r="L78" s="213">
        <v>2.3E-2</v>
      </c>
    </row>
    <row r="79" spans="1:12" x14ac:dyDescent="0.25">
      <c r="B79" s="26" t="s">
        <v>664</v>
      </c>
      <c r="K79" s="213">
        <v>1.7000000000000001E-2</v>
      </c>
      <c r="L79" s="213">
        <v>1.9E-2</v>
      </c>
    </row>
    <row r="80" spans="1:12" x14ac:dyDescent="0.25">
      <c r="B80" s="26" t="s">
        <v>665</v>
      </c>
      <c r="K80" s="213">
        <v>2.3E-2</v>
      </c>
      <c r="L80" s="213">
        <v>2.3E-2</v>
      </c>
    </row>
    <row r="81" spans="2:12" x14ac:dyDescent="0.25">
      <c r="B81" s="26" t="s">
        <v>666</v>
      </c>
      <c r="K81" s="213">
        <v>0.63</v>
      </c>
      <c r="L81" s="213">
        <v>0.63</v>
      </c>
    </row>
    <row r="82" spans="2:12" x14ac:dyDescent="0.25">
      <c r="C82" s="13"/>
      <c r="D82" s="13"/>
      <c r="E82" s="13"/>
      <c r="F82" s="13"/>
      <c r="G82" s="13"/>
      <c r="H82" s="13"/>
      <c r="I82" s="13"/>
      <c r="J82" s="13"/>
      <c r="K82" s="64"/>
      <c r="L82" s="13"/>
    </row>
    <row r="83" spans="2:12" ht="28.5" customHeight="1" x14ac:dyDescent="0.25">
      <c r="B83" s="233" t="s">
        <v>667</v>
      </c>
      <c r="C83" s="233"/>
      <c r="D83" s="233"/>
      <c r="E83" s="233"/>
      <c r="F83" s="233"/>
      <c r="G83" s="233"/>
      <c r="H83" s="233"/>
      <c r="I83" s="233"/>
      <c r="J83" s="233"/>
      <c r="K83" s="233"/>
      <c r="L83" s="233"/>
    </row>
    <row r="84" spans="2:12" x14ac:dyDescent="0.25">
      <c r="B84" s="25"/>
      <c r="C84" s="25"/>
    </row>
    <row r="85" spans="2:12" x14ac:dyDescent="0.25">
      <c r="K85" s="66">
        <v>2020</v>
      </c>
      <c r="L85" s="67">
        <v>2019</v>
      </c>
    </row>
    <row r="86" spans="2:12" x14ac:dyDescent="0.25">
      <c r="B86" s="26" t="s">
        <v>668</v>
      </c>
      <c r="C86" s="13"/>
      <c r="D86" s="13"/>
      <c r="E86" s="13"/>
      <c r="F86" s="13"/>
      <c r="G86" s="13"/>
      <c r="H86" s="13"/>
      <c r="I86" s="13"/>
      <c r="J86" s="13"/>
      <c r="L86" s="177"/>
    </row>
    <row r="87" spans="2:12" x14ac:dyDescent="0.25">
      <c r="B87" s="26" t="s">
        <v>669</v>
      </c>
      <c r="K87" s="64">
        <v>22.1</v>
      </c>
      <c r="L87" s="65">
        <v>21.6</v>
      </c>
    </row>
    <row r="88" spans="2:12" x14ac:dyDescent="0.25">
      <c r="B88" s="26" t="s">
        <v>670</v>
      </c>
      <c r="C88" s="25"/>
      <c r="K88" s="66">
        <v>24.3</v>
      </c>
      <c r="L88" s="67">
        <v>23.6</v>
      </c>
    </row>
    <row r="89" spans="2:12" x14ac:dyDescent="0.25">
      <c r="L89" s="177"/>
    </row>
    <row r="90" spans="2:12" x14ac:dyDescent="0.25">
      <c r="B90" s="26" t="s">
        <v>671</v>
      </c>
      <c r="C90" s="13"/>
      <c r="D90" s="13"/>
      <c r="E90" s="13"/>
      <c r="F90" s="13"/>
      <c r="G90" s="13"/>
      <c r="H90" s="13"/>
      <c r="I90" s="13"/>
      <c r="J90" s="13"/>
      <c r="K90" s="13"/>
      <c r="L90" s="73"/>
    </row>
    <row r="91" spans="2:12" x14ac:dyDescent="0.25">
      <c r="B91" s="26" t="s">
        <v>669</v>
      </c>
      <c r="K91" s="66">
        <v>22.9</v>
      </c>
      <c r="L91" s="67">
        <v>22.5</v>
      </c>
    </row>
    <row r="92" spans="2:12" x14ac:dyDescent="0.25">
      <c r="B92" s="26" t="s">
        <v>670</v>
      </c>
      <c r="C92" s="13"/>
      <c r="D92" s="13"/>
      <c r="E92" s="13"/>
      <c r="F92" s="13"/>
      <c r="G92" s="13"/>
      <c r="H92" s="13"/>
      <c r="I92" s="13"/>
      <c r="J92" s="13"/>
      <c r="K92" s="64">
        <v>25.7</v>
      </c>
      <c r="L92" s="65">
        <v>25</v>
      </c>
    </row>
    <row r="94" spans="2:12" x14ac:dyDescent="0.25">
      <c r="B94" s="26" t="s">
        <v>672</v>
      </c>
      <c r="C94" s="61"/>
      <c r="D94" s="61"/>
      <c r="E94" s="61"/>
      <c r="F94" s="61"/>
      <c r="G94" s="61"/>
      <c r="H94" s="61"/>
      <c r="I94" s="61"/>
      <c r="J94" s="61"/>
      <c r="K94" s="61"/>
      <c r="L94" s="61"/>
    </row>
    <row r="95" spans="2:12" x14ac:dyDescent="0.25">
      <c r="K95" s="66" t="s">
        <v>673</v>
      </c>
      <c r="L95" s="94" t="s">
        <v>674</v>
      </c>
    </row>
    <row r="96" spans="2:12" x14ac:dyDescent="0.25">
      <c r="K96" s="60" t="s">
        <v>675</v>
      </c>
      <c r="L96" s="68" t="s">
        <v>675</v>
      </c>
    </row>
    <row r="97" spans="1:12" x14ac:dyDescent="0.25">
      <c r="K97" s="66">
        <v>2020</v>
      </c>
      <c r="L97" s="67">
        <v>2019</v>
      </c>
    </row>
    <row r="98" spans="1:12" x14ac:dyDescent="0.25">
      <c r="K98" s="66" t="s">
        <v>392</v>
      </c>
      <c r="L98" s="67" t="s">
        <v>392</v>
      </c>
    </row>
    <row r="99" spans="1:12" x14ac:dyDescent="0.25">
      <c r="B99" s="26" t="s">
        <v>676</v>
      </c>
      <c r="K99" s="69">
        <v>129000</v>
      </c>
      <c r="L99" s="70">
        <v>116000</v>
      </c>
    </row>
    <row r="100" spans="1:12" x14ac:dyDescent="0.25">
      <c r="K100" s="69"/>
      <c r="L100" s="70"/>
    </row>
    <row r="101" spans="1:12" ht="15.75" thickBot="1" x14ac:dyDescent="0.3">
      <c r="B101" s="26" t="s">
        <v>677</v>
      </c>
      <c r="K101" s="71">
        <f>SUM(K99:K100)</f>
        <v>129000</v>
      </c>
      <c r="L101" s="72">
        <f>SUM(L99:L100)</f>
        <v>116000</v>
      </c>
    </row>
    <row r="102" spans="1:12" ht="15.75" thickTop="1" x14ac:dyDescent="0.25">
      <c r="K102" s="69"/>
      <c r="L102" s="70"/>
    </row>
    <row r="103" spans="1:12" x14ac:dyDescent="0.25">
      <c r="B103" s="26" t="s">
        <v>678</v>
      </c>
      <c r="K103" s="69"/>
      <c r="L103" s="70"/>
    </row>
    <row r="104" spans="1:12" x14ac:dyDescent="0.25">
      <c r="K104" s="69"/>
      <c r="L104" s="70"/>
    </row>
    <row r="105" spans="1:12" x14ac:dyDescent="0.25">
      <c r="K105" s="69"/>
      <c r="L105" s="70"/>
    </row>
    <row r="106" spans="1:12" x14ac:dyDescent="0.25">
      <c r="K106" s="69"/>
      <c r="L106" s="70"/>
    </row>
    <row r="107" spans="1:12" x14ac:dyDescent="0.25">
      <c r="K107" s="69"/>
      <c r="L107" s="70"/>
    </row>
    <row r="108" spans="1:12" ht="147.75" customHeight="1" x14ac:dyDescent="0.25">
      <c r="F108" s="15">
        <v>35</v>
      </c>
      <c r="K108" s="69"/>
      <c r="L108" s="70"/>
    </row>
    <row r="109" spans="1:12" x14ac:dyDescent="0.25">
      <c r="H109" s="27"/>
      <c r="K109" s="69"/>
      <c r="L109" s="70"/>
    </row>
    <row r="110" spans="1:12" ht="14.45" customHeight="1" x14ac:dyDescent="0.25">
      <c r="A110" s="250" t="s">
        <v>22</v>
      </c>
      <c r="B110" s="250"/>
      <c r="C110" s="250"/>
      <c r="D110" s="250"/>
      <c r="E110" s="250"/>
      <c r="F110" s="250"/>
      <c r="G110" s="250"/>
      <c r="H110" s="250"/>
      <c r="I110" s="250"/>
      <c r="J110" s="250"/>
      <c r="K110" s="250"/>
      <c r="L110" s="250"/>
    </row>
    <row r="111" spans="1:12" ht="14.45" customHeight="1" x14ac:dyDescent="0.25">
      <c r="A111" s="251" t="s">
        <v>439</v>
      </c>
      <c r="B111" s="251"/>
      <c r="C111" s="251"/>
      <c r="D111" s="251"/>
      <c r="E111" s="251"/>
      <c r="F111" s="251"/>
      <c r="G111" s="251"/>
      <c r="H111" s="251"/>
      <c r="I111" s="251"/>
      <c r="J111" s="251"/>
      <c r="K111" s="251"/>
      <c r="L111" s="251"/>
    </row>
    <row r="112" spans="1:12" x14ac:dyDescent="0.25">
      <c r="A112" s="251" t="s">
        <v>455</v>
      </c>
      <c r="B112" s="251"/>
      <c r="C112" s="251"/>
      <c r="D112" s="251"/>
      <c r="E112" s="251"/>
      <c r="F112" s="251"/>
      <c r="G112" s="251"/>
      <c r="H112" s="251"/>
      <c r="I112" s="251"/>
      <c r="J112" s="251"/>
      <c r="K112" s="251"/>
      <c r="L112" s="251"/>
    </row>
    <row r="113" spans="1:12" x14ac:dyDescent="0.25">
      <c r="A113" s="250" t="s">
        <v>22</v>
      </c>
      <c r="B113" s="250"/>
      <c r="C113" s="250"/>
      <c r="D113" s="250"/>
      <c r="E113" s="250"/>
      <c r="F113" s="250"/>
      <c r="G113" s="250"/>
      <c r="H113" s="250"/>
      <c r="I113" s="250"/>
      <c r="J113" s="250"/>
      <c r="K113" s="250"/>
      <c r="L113" s="250"/>
    </row>
    <row r="114" spans="1:12" x14ac:dyDescent="0.25">
      <c r="A114" s="28"/>
      <c r="B114" s="28"/>
      <c r="C114" s="28"/>
      <c r="D114" s="28"/>
      <c r="E114" s="28"/>
      <c r="F114" s="28"/>
      <c r="G114" s="28"/>
      <c r="H114" s="28"/>
      <c r="I114" s="28"/>
      <c r="J114" s="28"/>
      <c r="K114" s="28"/>
      <c r="L114" s="28"/>
    </row>
    <row r="115" spans="1:12" x14ac:dyDescent="0.25">
      <c r="A115" s="63" t="s">
        <v>637</v>
      </c>
      <c r="B115" s="253" t="s">
        <v>659</v>
      </c>
      <c r="C115" s="253"/>
      <c r="D115" s="253"/>
      <c r="E115" s="253"/>
      <c r="F115" s="253"/>
      <c r="G115" s="28"/>
      <c r="H115" s="28"/>
      <c r="I115" s="28"/>
      <c r="J115" s="28"/>
      <c r="K115" s="28"/>
      <c r="L115" s="28"/>
    </row>
    <row r="117" spans="1:12" x14ac:dyDescent="0.25">
      <c r="B117" s="26" t="s">
        <v>679</v>
      </c>
      <c r="C117" s="73"/>
      <c r="D117" s="73"/>
      <c r="E117" s="73"/>
      <c r="F117" s="73"/>
      <c r="G117" s="73"/>
      <c r="H117" s="73"/>
      <c r="I117" s="73"/>
      <c r="J117" s="73"/>
      <c r="K117" s="73"/>
      <c r="L117" s="73"/>
    </row>
    <row r="119" spans="1:12" x14ac:dyDescent="0.25">
      <c r="B119" s="31"/>
      <c r="K119" s="66">
        <v>2020</v>
      </c>
      <c r="L119" s="67">
        <v>2019</v>
      </c>
    </row>
    <row r="120" spans="1:12" x14ac:dyDescent="0.25">
      <c r="K120" s="66" t="s">
        <v>392</v>
      </c>
      <c r="L120" s="67" t="s">
        <v>392</v>
      </c>
    </row>
    <row r="121" spans="1:12" x14ac:dyDescent="0.25">
      <c r="B121" s="26" t="s">
        <v>680</v>
      </c>
      <c r="C121" s="13"/>
      <c r="D121" s="13"/>
      <c r="E121" s="13"/>
      <c r="F121" s="13"/>
      <c r="G121" s="13"/>
      <c r="H121" s="13"/>
      <c r="I121" s="13"/>
      <c r="J121" s="13"/>
      <c r="K121" s="188">
        <v>166000</v>
      </c>
      <c r="L121" s="214">
        <v>112000</v>
      </c>
    </row>
    <row r="122" spans="1:12" x14ac:dyDescent="0.25">
      <c r="B122" s="26" t="s">
        <v>681</v>
      </c>
      <c r="K122" s="187">
        <v>3000</v>
      </c>
      <c r="L122" s="215">
        <v>3000</v>
      </c>
    </row>
    <row r="123" spans="1:12" x14ac:dyDescent="0.25">
      <c r="B123" s="26" t="s">
        <v>682</v>
      </c>
      <c r="K123" s="187">
        <f>6000+9000</f>
        <v>15000</v>
      </c>
      <c r="L123" s="215">
        <v>35000</v>
      </c>
    </row>
    <row r="124" spans="1:12" x14ac:dyDescent="0.25">
      <c r="B124" s="26" t="s">
        <v>683</v>
      </c>
      <c r="K124" s="187">
        <v>26000</v>
      </c>
      <c r="L124" s="215">
        <v>21000</v>
      </c>
    </row>
    <row r="125" spans="1:12" x14ac:dyDescent="0.25">
      <c r="B125" s="26" t="s">
        <v>684</v>
      </c>
      <c r="C125" s="13"/>
      <c r="D125" s="13"/>
      <c r="E125" s="13"/>
      <c r="F125" s="13"/>
      <c r="G125" s="13"/>
      <c r="H125" s="13"/>
      <c r="I125" s="13"/>
      <c r="J125" s="13"/>
      <c r="K125" s="188">
        <v>0</v>
      </c>
      <c r="L125" s="214">
        <v>1000</v>
      </c>
    </row>
    <row r="126" spans="1:12" x14ac:dyDescent="0.25">
      <c r="B126" s="26" t="s">
        <v>685</v>
      </c>
      <c r="K126" s="187">
        <v>3000</v>
      </c>
      <c r="L126" s="215">
        <v>3000</v>
      </c>
    </row>
    <row r="127" spans="1:12" x14ac:dyDescent="0.25">
      <c r="B127" s="26" t="s">
        <v>686</v>
      </c>
      <c r="C127" s="13"/>
      <c r="D127" s="13"/>
      <c r="E127" s="13"/>
      <c r="F127" s="13"/>
      <c r="G127" s="13"/>
      <c r="H127" s="13"/>
      <c r="I127" s="13"/>
      <c r="J127" s="13"/>
      <c r="K127" s="190">
        <v>-1000</v>
      </c>
      <c r="L127" s="216">
        <v>-9000</v>
      </c>
    </row>
    <row r="128" spans="1:12" ht="15.75" customHeight="1" thickBot="1" x14ac:dyDescent="0.3">
      <c r="B128" s="26" t="s">
        <v>687</v>
      </c>
      <c r="K128" s="189">
        <f>SUM(K121:K127)</f>
        <v>212000</v>
      </c>
      <c r="L128" s="217">
        <f>SUM(L121:L127)</f>
        <v>166000</v>
      </c>
    </row>
    <row r="129" spans="1:12" ht="15.75" thickTop="1" x14ac:dyDescent="0.25">
      <c r="C129" s="13"/>
      <c r="D129" s="13"/>
      <c r="E129" s="13"/>
      <c r="F129" s="13"/>
      <c r="G129" s="13"/>
      <c r="H129" s="13"/>
      <c r="I129" s="13"/>
      <c r="J129" s="13"/>
      <c r="K129" s="13"/>
      <c r="L129" s="13"/>
    </row>
    <row r="130" spans="1:12" x14ac:dyDescent="0.25">
      <c r="B130" s="26" t="s">
        <v>688</v>
      </c>
    </row>
    <row r="131" spans="1:12" x14ac:dyDescent="0.25">
      <c r="K131" s="66">
        <v>2020</v>
      </c>
      <c r="L131" s="67">
        <v>2019</v>
      </c>
    </row>
    <row r="132" spans="1:12" x14ac:dyDescent="0.25">
      <c r="K132" s="66" t="s">
        <v>392</v>
      </c>
      <c r="L132" s="67" t="s">
        <v>392</v>
      </c>
    </row>
    <row r="133" spans="1:12" x14ac:dyDescent="0.25">
      <c r="B133" s="26" t="s">
        <v>689</v>
      </c>
      <c r="K133" s="186">
        <v>116000</v>
      </c>
      <c r="L133" s="74">
        <v>95000</v>
      </c>
    </row>
    <row r="134" spans="1:12" x14ac:dyDescent="0.25">
      <c r="B134" s="26" t="s">
        <v>690</v>
      </c>
      <c r="K134" s="69">
        <v>2000</v>
      </c>
      <c r="L134" s="70">
        <v>3000</v>
      </c>
    </row>
    <row r="135" spans="1:12" x14ac:dyDescent="0.25">
      <c r="B135" s="26" t="s">
        <v>691</v>
      </c>
      <c r="K135" s="69">
        <v>11000</v>
      </c>
      <c r="L135" s="70">
        <v>12000</v>
      </c>
    </row>
    <row r="136" spans="1:12" x14ac:dyDescent="0.25">
      <c r="B136" s="26" t="s">
        <v>692</v>
      </c>
      <c r="K136" s="190">
        <v>-3000</v>
      </c>
      <c r="L136" s="70">
        <v>3000</v>
      </c>
    </row>
    <row r="137" spans="1:12" x14ac:dyDescent="0.25">
      <c r="B137" s="26" t="s">
        <v>693</v>
      </c>
      <c r="K137" s="186">
        <v>3000</v>
      </c>
      <c r="L137" s="74">
        <v>3000</v>
      </c>
    </row>
    <row r="138" spans="1:12" x14ac:dyDescent="0.25">
      <c r="K138" s="186"/>
      <c r="L138" s="74"/>
    </row>
    <row r="139" spans="1:12" ht="15.75" thickBot="1" x14ac:dyDescent="0.3">
      <c r="B139" s="26" t="s">
        <v>694</v>
      </c>
      <c r="K139" s="71">
        <f>SUM(K133:K138)</f>
        <v>129000</v>
      </c>
      <c r="L139" s="72">
        <f>SUM(L133:L138)</f>
        <v>116000</v>
      </c>
    </row>
    <row r="140" spans="1:12" ht="15.75" thickTop="1" x14ac:dyDescent="0.25"/>
    <row r="142" spans="1:12" x14ac:dyDescent="0.25">
      <c r="A142" s="24" t="s">
        <v>695</v>
      </c>
      <c r="B142" s="25" t="s">
        <v>85</v>
      </c>
    </row>
    <row r="144" spans="1:12" ht="60" customHeight="1" x14ac:dyDescent="0.25">
      <c r="B144" s="233" t="s">
        <v>696</v>
      </c>
      <c r="C144" s="233"/>
      <c r="D144" s="233"/>
      <c r="E144" s="233"/>
      <c r="F144" s="233"/>
      <c r="G144" s="233"/>
      <c r="H144" s="233"/>
      <c r="I144" s="233"/>
      <c r="J144" s="233"/>
      <c r="K144" s="233"/>
      <c r="L144" s="233"/>
    </row>
    <row r="146" spans="1:12" x14ac:dyDescent="0.25">
      <c r="A146" s="24" t="s">
        <v>697</v>
      </c>
      <c r="B146" s="25" t="s">
        <v>698</v>
      </c>
    </row>
    <row r="148" spans="1:12" ht="60.75" customHeight="1" x14ac:dyDescent="0.25">
      <c r="B148" s="233" t="s">
        <v>699</v>
      </c>
      <c r="C148" s="233"/>
      <c r="D148" s="233"/>
      <c r="E148" s="233"/>
      <c r="F148" s="233"/>
      <c r="G148" s="233"/>
      <c r="H148" s="233"/>
      <c r="I148" s="233"/>
      <c r="J148" s="233"/>
      <c r="K148" s="233"/>
      <c r="L148" s="233"/>
    </row>
    <row r="149" spans="1:12" ht="30" customHeight="1" x14ac:dyDescent="0.25">
      <c r="B149" s="233" t="s">
        <v>700</v>
      </c>
      <c r="C149" s="233"/>
      <c r="D149" s="233"/>
      <c r="E149" s="233"/>
      <c r="F149" s="233"/>
      <c r="G149" s="233"/>
      <c r="H149" s="233"/>
      <c r="I149" s="233"/>
      <c r="J149" s="233"/>
      <c r="K149" s="233"/>
      <c r="L149" s="233"/>
    </row>
    <row r="150" spans="1:12" x14ac:dyDescent="0.25">
      <c r="B150" s="191"/>
    </row>
    <row r="152" spans="1:12" ht="84" customHeight="1" x14ac:dyDescent="0.25">
      <c r="F152" s="15">
        <v>36</v>
      </c>
    </row>
    <row r="154" spans="1:12" x14ac:dyDescent="0.25">
      <c r="A154" s="250" t="s">
        <v>22</v>
      </c>
      <c r="B154" s="250"/>
      <c r="C154" s="250"/>
      <c r="D154" s="250"/>
      <c r="E154" s="250"/>
      <c r="F154" s="250"/>
      <c r="G154" s="250"/>
      <c r="H154" s="250"/>
      <c r="I154" s="250"/>
      <c r="J154" s="250"/>
      <c r="K154" s="250"/>
      <c r="L154" s="250"/>
    </row>
    <row r="155" spans="1:12" x14ac:dyDescent="0.25">
      <c r="A155" s="251" t="s">
        <v>701</v>
      </c>
      <c r="B155" s="251"/>
      <c r="C155" s="251"/>
      <c r="D155" s="251"/>
      <c r="E155" s="251"/>
      <c r="F155" s="251"/>
      <c r="G155" s="251"/>
      <c r="H155" s="251"/>
      <c r="I155" s="251"/>
      <c r="J155" s="251"/>
      <c r="K155" s="251"/>
      <c r="L155" s="251"/>
    </row>
    <row r="156" spans="1:12" x14ac:dyDescent="0.25">
      <c r="A156" s="251" t="s">
        <v>24</v>
      </c>
      <c r="B156" s="251"/>
      <c r="C156" s="251"/>
      <c r="D156" s="251"/>
      <c r="E156" s="251"/>
      <c r="F156" s="251"/>
      <c r="G156" s="251"/>
      <c r="H156" s="251"/>
      <c r="I156" s="251"/>
      <c r="J156" s="251"/>
      <c r="K156" s="251"/>
      <c r="L156" s="251"/>
    </row>
    <row r="157" spans="1:12" ht="20.25" customHeight="1" x14ac:dyDescent="0.25">
      <c r="A157" s="250"/>
      <c r="B157" s="250"/>
      <c r="C157" s="250"/>
      <c r="D157" s="250"/>
      <c r="E157" s="250"/>
      <c r="F157" s="250"/>
      <c r="G157" s="250"/>
      <c r="H157" s="250"/>
      <c r="I157" s="250"/>
      <c r="J157" s="250"/>
      <c r="K157" s="250"/>
      <c r="L157" s="250"/>
    </row>
    <row r="158" spans="1:12" x14ac:dyDescent="0.25">
      <c r="A158" s="28"/>
      <c r="B158" s="28"/>
      <c r="C158" s="28"/>
      <c r="D158" s="28"/>
      <c r="E158" s="28"/>
      <c r="F158" s="28"/>
      <c r="G158" s="28"/>
      <c r="H158" s="28"/>
      <c r="I158" s="28"/>
      <c r="J158" s="28"/>
      <c r="K158" s="28"/>
      <c r="L158" s="28"/>
    </row>
    <row r="159" spans="1:12" x14ac:dyDescent="0.25">
      <c r="I159" s="66">
        <v>2020</v>
      </c>
      <c r="J159" s="66"/>
      <c r="K159" s="177"/>
      <c r="L159" s="67">
        <v>2019</v>
      </c>
    </row>
    <row r="160" spans="1:12" x14ac:dyDescent="0.25">
      <c r="I160" s="66" t="s">
        <v>392</v>
      </c>
      <c r="J160" s="66"/>
      <c r="K160" s="177"/>
      <c r="L160" s="67" t="s">
        <v>392</v>
      </c>
    </row>
    <row r="161" spans="2:12" x14ac:dyDescent="0.25">
      <c r="B161" s="252" t="s">
        <v>702</v>
      </c>
      <c r="C161" s="252"/>
      <c r="D161" s="252"/>
      <c r="E161" s="252"/>
      <c r="K161" s="177"/>
      <c r="L161" s="177"/>
    </row>
    <row r="162" spans="2:12" x14ac:dyDescent="0.25">
      <c r="B162" s="252" t="s">
        <v>703</v>
      </c>
      <c r="C162" s="252"/>
      <c r="D162" s="252"/>
      <c r="E162" s="252"/>
      <c r="K162" s="177"/>
      <c r="L162" s="177"/>
    </row>
    <row r="163" spans="2:12" x14ac:dyDescent="0.25">
      <c r="C163" s="13"/>
      <c r="D163" s="13"/>
      <c r="E163" s="13"/>
      <c r="F163" s="13"/>
      <c r="G163" s="13"/>
      <c r="H163" s="13"/>
      <c r="I163" s="13"/>
      <c r="J163" s="13"/>
      <c r="K163" s="73"/>
      <c r="L163" s="73"/>
    </row>
    <row r="164" spans="2:12" x14ac:dyDescent="0.25">
      <c r="B164" s="26" t="s">
        <v>704</v>
      </c>
      <c r="H164" s="69">
        <f>'Pages 27-32'!J27</f>
        <v>236531.1</v>
      </c>
      <c r="I164" s="46"/>
      <c r="J164" s="46"/>
      <c r="K164" s="70">
        <v>227633</v>
      </c>
      <c r="L164" s="70"/>
    </row>
    <row r="165" spans="2:12" x14ac:dyDescent="0.25">
      <c r="B165" s="26" t="s">
        <v>705</v>
      </c>
      <c r="H165" s="69">
        <f>'Pages 27-32'!J26</f>
        <v>8697.5</v>
      </c>
      <c r="I165" s="46"/>
      <c r="J165" s="46"/>
      <c r="K165" s="70">
        <v>8720</v>
      </c>
      <c r="L165" s="70"/>
    </row>
    <row r="166" spans="2:12" x14ac:dyDescent="0.25">
      <c r="B166" s="26" t="s">
        <v>706</v>
      </c>
      <c r="H166" s="69">
        <f>'Pages 27-32'!J30</f>
        <v>16210</v>
      </c>
      <c r="I166" s="46"/>
      <c r="J166" s="46"/>
      <c r="K166" s="70">
        <v>16180</v>
      </c>
      <c r="L166" s="70"/>
    </row>
    <row r="167" spans="2:12" x14ac:dyDescent="0.25">
      <c r="B167" s="26" t="s">
        <v>707</v>
      </c>
      <c r="H167" s="69">
        <f>'Pages 27-32'!J28</f>
        <v>10270</v>
      </c>
      <c r="I167" s="46"/>
      <c r="J167" s="46"/>
      <c r="K167" s="70">
        <v>11144</v>
      </c>
      <c r="L167" s="70"/>
    </row>
    <row r="168" spans="2:12" x14ac:dyDescent="0.25">
      <c r="B168" s="261" t="s">
        <v>708</v>
      </c>
      <c r="C168" s="261"/>
      <c r="D168" s="261"/>
      <c r="E168" s="25"/>
      <c r="F168" s="25"/>
      <c r="G168" s="25"/>
      <c r="H168" s="69">
        <f>'Pages 27-32'!J29</f>
        <v>18534</v>
      </c>
      <c r="I168" s="46"/>
      <c r="J168" s="46"/>
      <c r="K168" s="70">
        <v>3137</v>
      </c>
      <c r="L168" s="70"/>
    </row>
    <row r="169" spans="2:12" x14ac:dyDescent="0.25">
      <c r="B169" s="26" t="s">
        <v>709</v>
      </c>
      <c r="H169" s="69">
        <f>7039.5+1109.25</f>
        <v>8148.75</v>
      </c>
      <c r="I169" s="46"/>
      <c r="J169" s="46"/>
      <c r="K169" s="70">
        <v>8833</v>
      </c>
      <c r="L169" s="70"/>
    </row>
    <row r="170" spans="2:12" x14ac:dyDescent="0.25">
      <c r="B170" s="26" t="s">
        <v>710</v>
      </c>
      <c r="H170" s="69">
        <f>'Pages 27-32'!F41</f>
        <v>493</v>
      </c>
      <c r="I170" s="46"/>
      <c r="J170" s="46"/>
      <c r="K170" s="70">
        <v>538</v>
      </c>
      <c r="L170" s="70"/>
    </row>
    <row r="171" spans="2:12" x14ac:dyDescent="0.25">
      <c r="B171" s="26" t="s">
        <v>711</v>
      </c>
      <c r="H171" s="69">
        <f>2058+1</f>
        <v>2059</v>
      </c>
      <c r="I171" s="46"/>
      <c r="J171" s="46"/>
      <c r="K171" s="70">
        <v>3156</v>
      </c>
      <c r="L171" s="70"/>
    </row>
    <row r="172" spans="2:12" x14ac:dyDescent="0.25">
      <c r="B172" s="26" t="s">
        <v>712</v>
      </c>
      <c r="H172" s="69">
        <v>1089.92</v>
      </c>
      <c r="I172" s="46"/>
      <c r="J172" s="46"/>
      <c r="K172" s="70">
        <v>1402</v>
      </c>
      <c r="L172" s="70"/>
    </row>
    <row r="173" spans="2:12" x14ac:dyDescent="0.25">
      <c r="B173" s="26" t="s">
        <v>515</v>
      </c>
      <c r="H173" s="69">
        <f>'Pages 27-32'!H39</f>
        <v>11199.7</v>
      </c>
      <c r="I173" s="46"/>
      <c r="J173" s="46"/>
      <c r="K173" s="70">
        <v>9966.59</v>
      </c>
      <c r="L173" s="70"/>
    </row>
    <row r="174" spans="2:12" x14ac:dyDescent="0.25">
      <c r="B174" s="26" t="s">
        <v>516</v>
      </c>
      <c r="H174" s="69">
        <f>'Pages 27-32'!F40</f>
        <v>8163.8</v>
      </c>
      <c r="I174" s="46"/>
      <c r="J174" s="46"/>
      <c r="K174" s="70"/>
      <c r="L174" s="70"/>
    </row>
    <row r="175" spans="2:12" x14ac:dyDescent="0.25">
      <c r="B175" s="26" t="s">
        <v>713</v>
      </c>
      <c r="H175" s="75">
        <f>'Pages 27-32'!J55</f>
        <v>34</v>
      </c>
      <c r="I175" s="46"/>
      <c r="J175" s="46"/>
      <c r="K175" s="76">
        <v>41</v>
      </c>
      <c r="L175" s="70"/>
    </row>
    <row r="176" spans="2:12" x14ac:dyDescent="0.25">
      <c r="K176" s="177"/>
      <c r="L176" s="177"/>
    </row>
    <row r="177" spans="2:13" x14ac:dyDescent="0.25">
      <c r="B177" s="25" t="s">
        <v>714</v>
      </c>
      <c r="I177" s="75">
        <f>SUM(H164:H175)</f>
        <v>321430.76999999996</v>
      </c>
      <c r="J177" s="69"/>
      <c r="K177" s="177"/>
      <c r="L177" s="76">
        <f>SUM(K164:K175)</f>
        <v>290750.59000000003</v>
      </c>
    </row>
    <row r="178" spans="2:13" x14ac:dyDescent="0.25">
      <c r="B178" s="25" t="s">
        <v>703</v>
      </c>
      <c r="K178" s="177"/>
      <c r="L178" s="177"/>
    </row>
    <row r="179" spans="2:13" x14ac:dyDescent="0.25">
      <c r="I179" s="69"/>
      <c r="J179" s="69"/>
      <c r="K179" s="177"/>
      <c r="L179" s="70"/>
    </row>
    <row r="180" spans="2:13" x14ac:dyDescent="0.25">
      <c r="B180" s="25" t="s">
        <v>714</v>
      </c>
      <c r="I180" s="75">
        <f>I177</f>
        <v>321430.76999999996</v>
      </c>
      <c r="J180" s="69"/>
      <c r="K180" s="177"/>
      <c r="L180" s="76">
        <f>L177</f>
        <v>290750.59000000003</v>
      </c>
    </row>
    <row r="181" spans="2:13" x14ac:dyDescent="0.25">
      <c r="B181" s="25" t="s">
        <v>703</v>
      </c>
      <c r="K181" s="177"/>
      <c r="L181" s="177"/>
    </row>
    <row r="182" spans="2:13" x14ac:dyDescent="0.25">
      <c r="G182" s="29"/>
      <c r="H182" s="29"/>
      <c r="I182" s="29"/>
      <c r="J182" s="29"/>
      <c r="M182" s="29"/>
    </row>
    <row r="200" spans="1:12" ht="102" customHeight="1" x14ac:dyDescent="0.25">
      <c r="F200" s="15">
        <v>37</v>
      </c>
    </row>
    <row r="202" spans="1:12" x14ac:dyDescent="0.25">
      <c r="A202" s="250" t="s">
        <v>22</v>
      </c>
      <c r="B202" s="250"/>
      <c r="C202" s="250"/>
      <c r="D202" s="250"/>
      <c r="E202" s="250"/>
      <c r="F202" s="250"/>
      <c r="G202" s="250"/>
      <c r="H202" s="250"/>
      <c r="I202" s="250"/>
      <c r="J202" s="250"/>
      <c r="K202" s="250"/>
      <c r="L202" s="250"/>
    </row>
    <row r="203" spans="1:12" x14ac:dyDescent="0.25">
      <c r="A203" s="251" t="s">
        <v>715</v>
      </c>
      <c r="B203" s="251"/>
      <c r="C203" s="251"/>
      <c r="D203" s="251"/>
      <c r="E203" s="251"/>
      <c r="F203" s="251"/>
      <c r="G203" s="251"/>
      <c r="H203" s="251"/>
      <c r="I203" s="251"/>
      <c r="J203" s="251"/>
      <c r="K203" s="251"/>
      <c r="L203" s="251"/>
    </row>
    <row r="204" spans="1:12" x14ac:dyDescent="0.25">
      <c r="A204" s="251" t="s">
        <v>24</v>
      </c>
      <c r="B204" s="251"/>
      <c r="C204" s="251"/>
      <c r="D204" s="251"/>
      <c r="E204" s="251"/>
      <c r="F204" s="251"/>
      <c r="G204" s="251"/>
      <c r="H204" s="251"/>
      <c r="I204" s="251"/>
      <c r="J204" s="251"/>
      <c r="K204" s="251"/>
      <c r="L204" s="251"/>
    </row>
    <row r="205" spans="1:12" x14ac:dyDescent="0.25">
      <c r="A205" s="250" t="s">
        <v>22</v>
      </c>
      <c r="B205" s="250"/>
      <c r="C205" s="250"/>
      <c r="D205" s="250"/>
      <c r="E205" s="250"/>
      <c r="F205" s="250"/>
      <c r="G205" s="250"/>
      <c r="H205" s="250"/>
      <c r="I205" s="250"/>
      <c r="J205" s="250"/>
      <c r="K205" s="250"/>
      <c r="L205" s="250"/>
    </row>
    <row r="206" spans="1:12" x14ac:dyDescent="0.25">
      <c r="A206" s="28"/>
      <c r="B206" s="28"/>
      <c r="C206" s="28"/>
      <c r="D206" s="28"/>
      <c r="E206" s="28"/>
      <c r="F206" s="28"/>
      <c r="G206" s="28"/>
      <c r="H206" s="28"/>
      <c r="I206" s="28"/>
      <c r="J206" s="28"/>
      <c r="K206" s="28"/>
      <c r="L206" s="28"/>
    </row>
    <row r="207" spans="1:12" x14ac:dyDescent="0.25">
      <c r="I207" s="66">
        <v>2020</v>
      </c>
      <c r="J207" s="66"/>
      <c r="L207" s="67">
        <v>2019</v>
      </c>
    </row>
    <row r="208" spans="1:12" x14ac:dyDescent="0.25">
      <c r="I208" s="66" t="s">
        <v>392</v>
      </c>
      <c r="J208" s="66"/>
      <c r="L208" s="67" t="s">
        <v>392</v>
      </c>
    </row>
    <row r="209" spans="2:20" x14ac:dyDescent="0.25">
      <c r="B209" s="252" t="s">
        <v>716</v>
      </c>
      <c r="C209" s="252"/>
      <c r="D209" s="252"/>
      <c r="E209" s="252"/>
    </row>
    <row r="210" spans="2:20" x14ac:dyDescent="0.25">
      <c r="B210" s="252" t="s">
        <v>717</v>
      </c>
      <c r="C210" s="252"/>
      <c r="D210" s="252"/>
      <c r="E210" s="252"/>
      <c r="Q210" s="26" t="s">
        <v>718</v>
      </c>
      <c r="R210" s="26" t="s">
        <v>719</v>
      </c>
      <c r="S210" s="26" t="s">
        <v>720</v>
      </c>
      <c r="T210" s="26" t="s">
        <v>721</v>
      </c>
    </row>
    <row r="211" spans="2:20" x14ac:dyDescent="0.25">
      <c r="C211" s="13"/>
      <c r="D211" s="13"/>
      <c r="E211" s="13"/>
      <c r="F211" s="13"/>
      <c r="G211" s="13"/>
      <c r="H211" s="13"/>
      <c r="I211" s="13"/>
      <c r="J211" s="13"/>
      <c r="K211" s="13"/>
      <c r="L211" s="13"/>
      <c r="S211" s="26" t="s">
        <v>722</v>
      </c>
    </row>
    <row r="212" spans="2:20" x14ac:dyDescent="0.25">
      <c r="B212" s="26" t="s">
        <v>723</v>
      </c>
      <c r="H212" s="196">
        <f>134497.33+38842.13</f>
        <v>173339.46</v>
      </c>
      <c r="I212" s="46"/>
      <c r="J212" s="46"/>
      <c r="K212" s="70">
        <v>163785.48000000001</v>
      </c>
    </row>
    <row r="213" spans="2:20" x14ac:dyDescent="0.25">
      <c r="B213" s="26" t="s">
        <v>724</v>
      </c>
      <c r="H213" s="196">
        <f>30105.53</f>
        <v>30105.53</v>
      </c>
      <c r="I213" s="46"/>
      <c r="J213" s="46"/>
      <c r="K213" s="70">
        <v>27411.33</v>
      </c>
      <c r="M213" s="203">
        <v>43733</v>
      </c>
      <c r="N213" s="204" t="s">
        <v>541</v>
      </c>
      <c r="O213" s="206">
        <v>360</v>
      </c>
      <c r="Q213" s="223">
        <f>O213</f>
        <v>360</v>
      </c>
    </row>
    <row r="214" spans="2:20" x14ac:dyDescent="0.25">
      <c r="B214" s="26" t="s">
        <v>725</v>
      </c>
      <c r="H214" s="196">
        <v>6085.23</v>
      </c>
      <c r="I214" s="46"/>
      <c r="J214" s="46"/>
      <c r="K214" s="70">
        <v>4357.71</v>
      </c>
      <c r="M214" s="224">
        <v>43789</v>
      </c>
      <c r="N214" s="225" t="s">
        <v>726</v>
      </c>
      <c r="O214" s="206">
        <v>1144.1500000000001</v>
      </c>
      <c r="Q214" s="223">
        <f>O214</f>
        <v>1144.1500000000001</v>
      </c>
    </row>
    <row r="215" spans="2:20" x14ac:dyDescent="0.25">
      <c r="B215" s="26" t="s">
        <v>727</v>
      </c>
      <c r="H215" s="196">
        <v>1354.99</v>
      </c>
      <c r="I215" s="46"/>
      <c r="J215" s="46"/>
      <c r="K215" s="70">
        <v>2617.84</v>
      </c>
      <c r="M215" s="224">
        <v>43819</v>
      </c>
      <c r="N215" s="225" t="s">
        <v>728</v>
      </c>
      <c r="O215" s="206">
        <v>30</v>
      </c>
      <c r="Q215" s="223">
        <f>O215</f>
        <v>30</v>
      </c>
    </row>
    <row r="216" spans="2:20" x14ac:dyDescent="0.25">
      <c r="B216" s="26" t="s">
        <v>729</v>
      </c>
      <c r="H216" s="196">
        <f>13280.52</f>
        <v>13280.52</v>
      </c>
      <c r="I216" s="46"/>
      <c r="J216" s="46"/>
      <c r="K216" s="70">
        <v>22119.9</v>
      </c>
      <c r="M216" s="224">
        <v>43859</v>
      </c>
      <c r="N216" s="225" t="s">
        <v>543</v>
      </c>
      <c r="O216" s="206">
        <v>1870</v>
      </c>
      <c r="S216" s="223">
        <f>O216</f>
        <v>1870</v>
      </c>
    </row>
    <row r="217" spans="2:20" x14ac:dyDescent="0.25">
      <c r="B217" s="26" t="s">
        <v>730</v>
      </c>
      <c r="C217" s="25"/>
      <c r="D217" s="25"/>
      <c r="E217" s="25"/>
      <c r="F217" s="25"/>
      <c r="G217" s="25"/>
      <c r="H217" s="196">
        <v>5670.1</v>
      </c>
      <c r="I217" s="46"/>
      <c r="J217" s="46"/>
      <c r="K217" s="70">
        <v>3240.49</v>
      </c>
      <c r="M217" s="226">
        <v>43929</v>
      </c>
      <c r="N217" s="227" t="s">
        <v>545</v>
      </c>
      <c r="O217" s="206">
        <v>435</v>
      </c>
      <c r="Q217" s="223">
        <f>O217</f>
        <v>435</v>
      </c>
    </row>
    <row r="218" spans="2:20" x14ac:dyDescent="0.25">
      <c r="B218" s="26" t="s">
        <v>731</v>
      </c>
      <c r="H218" s="196">
        <v>2730.74</v>
      </c>
      <c r="I218" s="46"/>
      <c r="J218" s="46"/>
      <c r="K218" s="70">
        <v>2593.1799999999998</v>
      </c>
      <c r="M218" s="226">
        <v>44070</v>
      </c>
      <c r="N218" s="227" t="s">
        <v>546</v>
      </c>
      <c r="O218" s="206">
        <v>400</v>
      </c>
      <c r="S218" s="223">
        <f>O218</f>
        <v>400</v>
      </c>
    </row>
    <row r="219" spans="2:20" x14ac:dyDescent="0.25">
      <c r="B219" s="26" t="s">
        <v>732</v>
      </c>
      <c r="H219" s="196">
        <v>307.19</v>
      </c>
      <c r="I219" s="46"/>
      <c r="J219" s="46"/>
      <c r="K219" s="70">
        <v>685.34</v>
      </c>
      <c r="O219" s="206"/>
    </row>
    <row r="220" spans="2:20" x14ac:dyDescent="0.25">
      <c r="B220" s="26" t="s">
        <v>733</v>
      </c>
      <c r="H220" s="196">
        <v>14465.1</v>
      </c>
      <c r="I220" s="46"/>
      <c r="J220" s="46"/>
      <c r="K220" s="70">
        <v>17598.900000000001</v>
      </c>
      <c r="N220" s="26" t="s">
        <v>734</v>
      </c>
      <c r="O220" s="206">
        <v>3000</v>
      </c>
      <c r="R220" s="223">
        <f>O220</f>
        <v>3000</v>
      </c>
    </row>
    <row r="221" spans="2:20" x14ac:dyDescent="0.25">
      <c r="B221" s="26" t="s">
        <v>735</v>
      </c>
      <c r="H221" s="196">
        <v>1969.15</v>
      </c>
      <c r="I221" s="46"/>
      <c r="J221" s="46"/>
      <c r="K221" s="70">
        <v>1887.6299999999999</v>
      </c>
      <c r="N221" s="26" t="s">
        <v>736</v>
      </c>
      <c r="O221" s="206">
        <v>1200</v>
      </c>
      <c r="S221" s="223">
        <f>O221</f>
        <v>1200</v>
      </c>
    </row>
    <row r="222" spans="2:20" x14ac:dyDescent="0.25">
      <c r="B222" s="26" t="s">
        <v>737</v>
      </c>
      <c r="H222" s="196">
        <v>1241.76</v>
      </c>
      <c r="I222" s="46"/>
      <c r="J222" s="46"/>
      <c r="K222" s="70">
        <v>567.4</v>
      </c>
      <c r="O222" s="206"/>
    </row>
    <row r="223" spans="2:20" ht="15.75" thickBot="1" x14ac:dyDescent="0.3">
      <c r="B223" s="26" t="s">
        <v>738</v>
      </c>
      <c r="H223" s="196">
        <v>3106.5</v>
      </c>
      <c r="I223" s="46"/>
      <c r="J223" s="46"/>
      <c r="K223" s="70">
        <v>4649.8</v>
      </c>
      <c r="O223" s="228">
        <f>SUM(O213:O221)</f>
        <v>8439.15</v>
      </c>
      <c r="Q223" s="228">
        <f t="shared" ref="Q223:T223" si="0">SUM(Q213:Q221)</f>
        <v>1969.15</v>
      </c>
      <c r="R223" s="228">
        <f t="shared" si="0"/>
        <v>3000</v>
      </c>
      <c r="S223" s="228">
        <f t="shared" si="0"/>
        <v>3470</v>
      </c>
      <c r="T223" s="228">
        <f t="shared" si="0"/>
        <v>0</v>
      </c>
    </row>
    <row r="224" spans="2:20" ht="15.75" thickTop="1" x14ac:dyDescent="0.25">
      <c r="B224" s="26" t="s">
        <v>739</v>
      </c>
      <c r="H224" s="196">
        <v>3885.21</v>
      </c>
      <c r="I224" s="46"/>
      <c r="J224" s="46"/>
      <c r="K224" s="70">
        <v>4316.6400000000003</v>
      </c>
      <c r="O224" s="206"/>
    </row>
    <row r="225" spans="2:12" x14ac:dyDescent="0.25">
      <c r="B225" s="26" t="s">
        <v>740</v>
      </c>
      <c r="H225" s="196">
        <v>1431.12</v>
      </c>
      <c r="I225" s="46"/>
      <c r="J225" s="46"/>
      <c r="K225" s="70">
        <v>2801.12</v>
      </c>
    </row>
    <row r="226" spans="2:12" x14ac:dyDescent="0.25">
      <c r="B226" s="26" t="s">
        <v>741</v>
      </c>
      <c r="H226" s="196">
        <v>7713.5</v>
      </c>
      <c r="I226" s="46"/>
      <c r="J226" s="46"/>
      <c r="K226" s="70">
        <v>4222.71</v>
      </c>
    </row>
    <row r="227" spans="2:12" x14ac:dyDescent="0.25">
      <c r="B227" s="26" t="s">
        <v>742</v>
      </c>
      <c r="H227" s="196">
        <v>10783.160000000009</v>
      </c>
      <c r="I227" s="46"/>
      <c r="J227" s="46"/>
      <c r="K227" s="70">
        <v>14975.06</v>
      </c>
    </row>
    <row r="228" spans="2:12" x14ac:dyDescent="0.25">
      <c r="B228" s="26" t="s">
        <v>743</v>
      </c>
      <c r="H228" s="196">
        <v>1293.28</v>
      </c>
      <c r="I228" s="46"/>
      <c r="J228" s="46"/>
      <c r="K228" s="70">
        <v>3788.75</v>
      </c>
    </row>
    <row r="229" spans="2:12" x14ac:dyDescent="0.25">
      <c r="B229" s="26" t="s">
        <v>744</v>
      </c>
      <c r="H229" s="196">
        <f>3921+1</f>
        <v>3922</v>
      </c>
      <c r="I229" s="46"/>
      <c r="J229" s="46"/>
      <c r="K229" s="70">
        <v>4181</v>
      </c>
    </row>
    <row r="230" spans="2:12" x14ac:dyDescent="0.25">
      <c r="B230" s="26" t="s">
        <v>577</v>
      </c>
      <c r="H230" s="195">
        <v>3051.67</v>
      </c>
      <c r="I230" s="46"/>
      <c r="J230" s="46"/>
      <c r="K230" s="76">
        <v>2562.52</v>
      </c>
    </row>
    <row r="232" spans="2:12" x14ac:dyDescent="0.25">
      <c r="B232" s="25" t="s">
        <v>745</v>
      </c>
      <c r="I232" s="75">
        <f>SUM(H212:H230)</f>
        <v>285736.21000000002</v>
      </c>
      <c r="J232" s="69"/>
      <c r="L232" s="76">
        <f>SUM(K212:K230)</f>
        <v>288362.8</v>
      </c>
    </row>
    <row r="233" spans="2:12" x14ac:dyDescent="0.25">
      <c r="B233" s="25" t="s">
        <v>703</v>
      </c>
    </row>
    <row r="234" spans="2:12" x14ac:dyDescent="0.25">
      <c r="I234" s="69"/>
      <c r="J234" s="69"/>
      <c r="L234" s="70"/>
    </row>
    <row r="235" spans="2:12" x14ac:dyDescent="0.25">
      <c r="B235" s="25" t="s">
        <v>746</v>
      </c>
      <c r="I235" s="75">
        <f>I232</f>
        <v>285736.21000000002</v>
      </c>
      <c r="L235" s="77">
        <f>L232</f>
        <v>288362.8</v>
      </c>
    </row>
    <row r="236" spans="2:12" x14ac:dyDescent="0.25">
      <c r="B236" s="25" t="s">
        <v>747</v>
      </c>
    </row>
    <row r="237" spans="2:12" x14ac:dyDescent="0.25">
      <c r="G237" s="29"/>
      <c r="H237" s="29"/>
      <c r="I237" s="29"/>
      <c r="J237" s="29"/>
    </row>
    <row r="239" spans="2:12" x14ac:dyDescent="0.25">
      <c r="B239" s="25" t="s">
        <v>748</v>
      </c>
    </row>
    <row r="241" spans="2:12" x14ac:dyDescent="0.25">
      <c r="B241" s="26" t="s">
        <v>749</v>
      </c>
      <c r="H241" s="218">
        <v>3000</v>
      </c>
      <c r="I241" s="46"/>
      <c r="J241" s="46"/>
      <c r="K241" s="220">
        <v>2800</v>
      </c>
    </row>
    <row r="242" spans="2:12" x14ac:dyDescent="0.25">
      <c r="B242" s="26" t="s">
        <v>720</v>
      </c>
      <c r="H242" s="218">
        <v>3470</v>
      </c>
      <c r="I242" s="46"/>
      <c r="J242" s="46"/>
      <c r="K242" s="220">
        <v>145</v>
      </c>
    </row>
    <row r="243" spans="2:12" x14ac:dyDescent="0.25">
      <c r="B243" s="26" t="s">
        <v>721</v>
      </c>
      <c r="H243" s="219">
        <v>0</v>
      </c>
      <c r="I243" s="46"/>
      <c r="J243" s="46"/>
      <c r="K243" s="221">
        <v>339.95</v>
      </c>
    </row>
    <row r="244" spans="2:12" x14ac:dyDescent="0.25">
      <c r="L244" s="177"/>
    </row>
    <row r="245" spans="2:12" x14ac:dyDescent="0.25">
      <c r="B245" s="25" t="s">
        <v>750</v>
      </c>
      <c r="I245" s="75">
        <f>SUM(H241:H243)</f>
        <v>6470</v>
      </c>
      <c r="J245" s="69"/>
      <c r="L245" s="76">
        <f>SUM(K241:K243)</f>
        <v>3284.95</v>
      </c>
    </row>
    <row r="246" spans="2:12" x14ac:dyDescent="0.25">
      <c r="L246" s="177"/>
    </row>
    <row r="247" spans="2:12" x14ac:dyDescent="0.25">
      <c r="L247" s="177"/>
    </row>
    <row r="248" spans="2:12" ht="15.75" thickBot="1" x14ac:dyDescent="0.3">
      <c r="B248" s="25" t="s">
        <v>751</v>
      </c>
      <c r="I248" s="71">
        <f>I180-I245-I235</f>
        <v>29224.559999999939</v>
      </c>
      <c r="J248" s="69"/>
      <c r="L248" s="222">
        <f>L180-L245-L235</f>
        <v>-897.15999999997439</v>
      </c>
    </row>
    <row r="249" spans="2:12" ht="15.75" thickTop="1" x14ac:dyDescent="0.25">
      <c r="L249" s="78"/>
    </row>
    <row r="250" spans="2:12" x14ac:dyDescent="0.25">
      <c r="L250" s="78"/>
    </row>
    <row r="255" spans="2:12" x14ac:dyDescent="0.25">
      <c r="F255" s="34">
        <v>38</v>
      </c>
    </row>
  </sheetData>
  <mergeCells count="55">
    <mergeCell ref="A203:L203"/>
    <mergeCell ref="A204:L204"/>
    <mergeCell ref="A205:L205"/>
    <mergeCell ref="B209:E209"/>
    <mergeCell ref="B210:E210"/>
    <mergeCell ref="B144:L144"/>
    <mergeCell ref="B148:L148"/>
    <mergeCell ref="B161:E161"/>
    <mergeCell ref="B162:E162"/>
    <mergeCell ref="A202:L202"/>
    <mergeCell ref="A154:L154"/>
    <mergeCell ref="A155:L155"/>
    <mergeCell ref="A156:L156"/>
    <mergeCell ref="A157:L157"/>
    <mergeCell ref="B149:L149"/>
    <mergeCell ref="B168:D168"/>
    <mergeCell ref="C24:L24"/>
    <mergeCell ref="C28:L28"/>
    <mergeCell ref="A30:L30"/>
    <mergeCell ref="C27:L27"/>
    <mergeCell ref="A2:L2"/>
    <mergeCell ref="A3:L3"/>
    <mergeCell ref="A4:L4"/>
    <mergeCell ref="A5:L5"/>
    <mergeCell ref="B7:D7"/>
    <mergeCell ref="B25:L25"/>
    <mergeCell ref="B9:L9"/>
    <mergeCell ref="B11:L11"/>
    <mergeCell ref="B13:L13"/>
    <mergeCell ref="B19:L19"/>
    <mergeCell ref="B21:L21"/>
    <mergeCell ref="A31:L31"/>
    <mergeCell ref="A32:L32"/>
    <mergeCell ref="A33:L33"/>
    <mergeCell ref="C37:L37"/>
    <mergeCell ref="C35:L35"/>
    <mergeCell ref="A112:L112"/>
    <mergeCell ref="A113:L113"/>
    <mergeCell ref="B115:F115"/>
    <mergeCell ref="A110:L110"/>
    <mergeCell ref="A111:L111"/>
    <mergeCell ref="B83:L83"/>
    <mergeCell ref="B39:L39"/>
    <mergeCell ref="B41:L41"/>
    <mergeCell ref="B43:L43"/>
    <mergeCell ref="B45:L45"/>
    <mergeCell ref="B49:L49"/>
    <mergeCell ref="A69:L69"/>
    <mergeCell ref="B71:F71"/>
    <mergeCell ref="C60:L60"/>
    <mergeCell ref="C62:L62"/>
    <mergeCell ref="A66:L66"/>
    <mergeCell ref="B51:L51"/>
    <mergeCell ref="A67:L67"/>
    <mergeCell ref="A68:L68"/>
  </mergeCells>
  <pageMargins left="0.23622047244094491" right="0.23622047244094491" top="0.74803149606299213" bottom="0.74803149606299213" header="0.31496062992125984" footer="0.31496062992125984"/>
  <pageSetup paperSize="9" scale="90" orientation="portrait" r:id="rId1"/>
  <headerFooter>
    <oddHeader>&amp;CPEASLAKE FREE SCHOOL LIMITED
(A company limited by guarantee)</oddHeader>
  </headerFooter>
  <rowBreaks count="5" manualBreakCount="5">
    <brk id="29" max="16383" man="1"/>
    <brk id="64" max="16383" man="1"/>
    <brk id="108" max="16383" man="1"/>
    <brk id="152" max="16383" man="1"/>
    <brk id="2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Main changes in 19-20 direction</vt:lpstr>
      <vt:lpstr>Pages 1-17</vt:lpstr>
      <vt:lpstr>Pages 18-20</vt:lpstr>
      <vt:lpstr>Pages 21-26</vt:lpstr>
      <vt:lpstr>Pages 27-32</vt:lpstr>
      <vt:lpstr>Pages 33-38</vt:lpstr>
      <vt:lpstr>'Pages 18-20'!Print_Area</vt:lpstr>
      <vt:lpstr>'Pages 21-26'!Print_Area</vt:lpstr>
      <vt:lpstr>'Pages 27-32'!Print_Area</vt:lpstr>
      <vt:lpstr>'Pages 33-38'!Print_Area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Williams</dc:creator>
  <cp:keywords/>
  <dc:description/>
  <cp:lastModifiedBy>Janette</cp:lastModifiedBy>
  <cp:revision/>
  <dcterms:created xsi:type="dcterms:W3CDTF">2018-07-04T11:38:12Z</dcterms:created>
  <dcterms:modified xsi:type="dcterms:W3CDTF">2022-09-15T14:10:37Z</dcterms:modified>
  <cp:category/>
  <cp:contentStatus/>
</cp:coreProperties>
</file>